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51 заседание (24.12.2025)\470 О бюджете на 2026 год\"/>
    </mc:Choice>
  </mc:AlternateContent>
  <xr:revisionPtr revIDLastSave="0" documentId="13_ncr:1_{7226874E-92C0-43F2-AD8B-36A1AD3A746A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приложение " sheetId="11" r:id="rId1"/>
  </sheets>
  <definedNames>
    <definedName name="_xlnm._FilterDatabase" localSheetId="0" hidden="1">'приложение '!$A$15:$IR$15</definedName>
    <definedName name="_xlnm.Print_Titles" localSheetId="0">'приложение '!$15:$15</definedName>
    <definedName name="_xlnm.Print_Area" localSheetId="0">'приложение '!$B$1:$I$99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1" i="11" l="1"/>
  <c r="F94" i="11" l="1"/>
  <c r="F93" i="11"/>
  <c r="F92" i="11"/>
  <c r="H91" i="11"/>
  <c r="H90" i="11" s="1"/>
  <c r="H89" i="11" s="1"/>
  <c r="G91" i="11"/>
  <c r="G90" i="11" s="1"/>
  <c r="G89" i="11" s="1"/>
  <c r="F91" i="11" l="1"/>
  <c r="F90" i="11"/>
  <c r="F89" i="11"/>
  <c r="H98" i="11" l="1"/>
  <c r="H56" i="11" l="1"/>
  <c r="H24" i="11" l="1"/>
  <c r="F63" i="11"/>
  <c r="G77" i="11"/>
  <c r="G64" i="11" l="1"/>
  <c r="I68" i="11" l="1"/>
  <c r="I65" i="11" s="1"/>
  <c r="G68" i="11"/>
  <c r="F71" i="11" l="1"/>
  <c r="G25" i="11"/>
  <c r="F33" i="11" l="1"/>
  <c r="F31" i="11" l="1"/>
  <c r="F30" i="11"/>
  <c r="G23" i="11" l="1"/>
  <c r="G42" i="11" l="1"/>
  <c r="G35" i="11"/>
  <c r="G34" i="11" s="1"/>
  <c r="G83" i="11" l="1"/>
  <c r="I55" i="11" l="1"/>
  <c r="G56" i="11"/>
  <c r="F56" i="11" l="1"/>
  <c r="G67" i="11"/>
  <c r="F72" i="11"/>
  <c r="F27" i="11"/>
  <c r="G80" i="11"/>
  <c r="F77" i="11"/>
  <c r="G54" i="11"/>
  <c r="G48" i="11"/>
  <c r="G49" i="11"/>
  <c r="F49" i="11" s="1"/>
  <c r="G26" i="11"/>
  <c r="G53" i="11"/>
  <c r="G52" i="11" s="1"/>
  <c r="G32" i="11"/>
  <c r="G29" i="11" s="1"/>
  <c r="G20" i="11"/>
  <c r="G22" i="11" l="1"/>
  <c r="F67" i="11"/>
  <c r="G66" i="11"/>
  <c r="F66" i="11" s="1"/>
  <c r="H97" i="11" l="1"/>
  <c r="H96" i="11" s="1"/>
  <c r="H95" i="11" s="1"/>
  <c r="H70" i="11" l="1"/>
  <c r="F69" i="11"/>
  <c r="H57" i="11"/>
  <c r="H55" i="11" s="1"/>
  <c r="H68" i="11" l="1"/>
  <c r="F68" i="11" s="1"/>
  <c r="F70" i="11"/>
  <c r="H22" i="11"/>
  <c r="H65" i="11" l="1"/>
  <c r="F98" i="11"/>
  <c r="G97" i="11"/>
  <c r="G96" i="11" s="1"/>
  <c r="G95" i="11" s="1"/>
  <c r="F95" i="11" s="1"/>
  <c r="F97" i="11" l="1"/>
  <c r="F96" i="11"/>
  <c r="F78" i="11" l="1"/>
  <c r="G79" i="11" l="1"/>
  <c r="F37" i="11"/>
  <c r="F38" i="11"/>
  <c r="F39" i="11"/>
  <c r="F36" i="11"/>
  <c r="F60" i="11"/>
  <c r="F61" i="11"/>
  <c r="F62" i="11"/>
  <c r="F59" i="11"/>
  <c r="G57" i="11" l="1"/>
  <c r="G76" i="11" l="1"/>
  <c r="G75" i="11" s="1"/>
  <c r="I51" i="11"/>
  <c r="I43" i="11" s="1"/>
  <c r="I34" i="11"/>
  <c r="I28" i="11" l="1"/>
  <c r="I17" i="11" l="1"/>
  <c r="I16" i="11" s="1"/>
  <c r="I99" i="11" s="1"/>
  <c r="F88" i="11"/>
  <c r="F87" i="11"/>
  <c r="H86" i="11"/>
  <c r="H85" i="11" s="1"/>
  <c r="H81" i="11" s="1"/>
  <c r="G86" i="11"/>
  <c r="G85" i="11" s="1"/>
  <c r="F84" i="11"/>
  <c r="F83" i="11"/>
  <c r="F80" i="11"/>
  <c r="G74" i="11"/>
  <c r="G73" i="11" s="1"/>
  <c r="G65" i="11" s="1"/>
  <c r="F65" i="11" s="1"/>
  <c r="F64" i="11"/>
  <c r="G58" i="11"/>
  <c r="G55" i="11" s="1"/>
  <c r="F57" i="11"/>
  <c r="F54" i="11"/>
  <c r="F53" i="11"/>
  <c r="H51" i="11"/>
  <c r="G50" i="11"/>
  <c r="F50" i="11" s="1"/>
  <c r="F48" i="11"/>
  <c r="F46" i="11"/>
  <c r="G45" i="11"/>
  <c r="F45" i="11" s="1"/>
  <c r="F42" i="11"/>
  <c r="G41" i="11"/>
  <c r="F41" i="11" s="1"/>
  <c r="F35" i="11"/>
  <c r="F32" i="11"/>
  <c r="F26" i="11"/>
  <c r="F25" i="11"/>
  <c r="F24" i="11"/>
  <c r="F23" i="11"/>
  <c r="H21" i="11"/>
  <c r="H17" i="11" s="1"/>
  <c r="G19" i="11"/>
  <c r="H43" i="11" l="1"/>
  <c r="H16" i="11" s="1"/>
  <c r="H99" i="11" s="1"/>
  <c r="G21" i="11"/>
  <c r="F21" i="11" s="1"/>
  <c r="F34" i="11"/>
  <c r="F58" i="11"/>
  <c r="F55" i="11"/>
  <c r="F29" i="11"/>
  <c r="G47" i="11"/>
  <c r="F47" i="11" s="1"/>
  <c r="G82" i="11"/>
  <c r="F82" i="11" s="1"/>
  <c r="G40" i="11"/>
  <c r="F40" i="11" s="1"/>
  <c r="F75" i="11"/>
  <c r="F79" i="11"/>
  <c r="G18" i="11"/>
  <c r="F19" i="11"/>
  <c r="F85" i="11"/>
  <c r="F73" i="11"/>
  <c r="F86" i="11"/>
  <c r="F74" i="11"/>
  <c r="F76" i="11"/>
  <c r="F20" i="11"/>
  <c r="G81" i="11" l="1"/>
  <c r="F81" i="11" s="1"/>
  <c r="G44" i="11"/>
  <c r="F44" i="11" s="1"/>
  <c r="G51" i="11"/>
  <c r="F51" i="11" s="1"/>
  <c r="F22" i="11"/>
  <c r="G28" i="11"/>
  <c r="F28" i="11" s="1"/>
  <c r="F52" i="11"/>
  <c r="F18" i="11"/>
  <c r="G17" i="11" l="1"/>
  <c r="G43" i="11"/>
  <c r="F43" i="11" s="1"/>
  <c r="G16" i="11" l="1"/>
  <c r="G99" i="11" s="1"/>
  <c r="F17" i="11"/>
  <c r="F99" i="11" l="1"/>
  <c r="F16" i="11"/>
</calcChain>
</file>

<file path=xl/sharedStrings.xml><?xml version="1.0" encoding="utf-8"?>
<sst xmlns="http://schemas.openxmlformats.org/spreadsheetml/2006/main" count="252" uniqueCount="138">
  <si>
    <t>Расходы</t>
  </si>
  <si>
    <t>Бюджетная классификация</t>
  </si>
  <si>
    <t>в том числе:</t>
  </si>
  <si>
    <t>целевая статья</t>
  </si>
  <si>
    <t>вид расхо-дов</t>
  </si>
  <si>
    <t>средства местного бюджета</t>
  </si>
  <si>
    <t>софинанси- рование из федераль- ного и областного бюджетов</t>
  </si>
  <si>
    <t>0400</t>
  </si>
  <si>
    <t>Национальная экономика</t>
  </si>
  <si>
    <t>0409</t>
  </si>
  <si>
    <t>Дорожное хозяйство  (дорожные фонды)</t>
  </si>
  <si>
    <t>400</t>
  </si>
  <si>
    <t>200</t>
  </si>
  <si>
    <t>0500</t>
  </si>
  <si>
    <t>Жилищно-коммунальное хозяйство</t>
  </si>
  <si>
    <t>0503</t>
  </si>
  <si>
    <t>Благоустройство</t>
  </si>
  <si>
    <t>0700</t>
  </si>
  <si>
    <t>Образование</t>
  </si>
  <si>
    <t>0701</t>
  </si>
  <si>
    <t>Дошкольное образование</t>
  </si>
  <si>
    <t>1000</t>
  </si>
  <si>
    <t>Социальная политика</t>
  </si>
  <si>
    <t>1004</t>
  </si>
  <si>
    <t>Охрана семьи и детства</t>
  </si>
  <si>
    <t>Капитальный ремонт помещений, закрепленных за детьми-сиротами и детьми, оставшимися без попечения родителей</t>
  </si>
  <si>
    <t xml:space="preserve">  II.  МКУ "Управление жизнеобеспечением и развитием  Старооскольского городского округа"</t>
  </si>
  <si>
    <t>0501</t>
  </si>
  <si>
    <t>Жилищное хозяйство</t>
  </si>
  <si>
    <t>Оснащение муниципальных жилых помещений индивидуальными приборами учета потребления коммунальных ресурсов</t>
  </si>
  <si>
    <t>Всего</t>
  </si>
  <si>
    <t>Благоустройство дворовых территорий многоквартирных жилых домов, общественных и иных территорий г. Старый Оскол</t>
  </si>
  <si>
    <t>Капитальный ремонт и ремонт автомобильных дорог общего пользования населенных пунктов</t>
  </si>
  <si>
    <t>0800</t>
  </si>
  <si>
    <t>Культура, кинематография</t>
  </si>
  <si>
    <t>раз- дел, под- раз- дел</t>
  </si>
  <si>
    <t>Наименование отрасли и объекта</t>
  </si>
  <si>
    <t>по объектам жизнеобеспечения и социально-культурного назначения</t>
  </si>
  <si>
    <t xml:space="preserve">                                                                                                          к решению Совета депутатов</t>
  </si>
  <si>
    <t xml:space="preserve">                                                                                                          Старооскольского городского округа</t>
  </si>
  <si>
    <t xml:space="preserve">  I. МКУ "Управление капитального строительства"</t>
  </si>
  <si>
    <t xml:space="preserve"> Капитальный ремонт и ремонт</t>
  </si>
  <si>
    <t>Строительство (реконструкция)</t>
  </si>
  <si>
    <t>1330144100</t>
  </si>
  <si>
    <t>1105</t>
  </si>
  <si>
    <t>Другие вопросы в области физической культуры и спорта</t>
  </si>
  <si>
    <t>1100</t>
  </si>
  <si>
    <t>Физическая культура и спорт</t>
  </si>
  <si>
    <t>0502</t>
  </si>
  <si>
    <t>Коммунальное хозяйство</t>
  </si>
  <si>
    <t>0300</t>
  </si>
  <si>
    <t>0314</t>
  </si>
  <si>
    <t>Государственная экспертиза сметной документации, проектно-сметная документация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</si>
  <si>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</si>
  <si>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</si>
  <si>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0130144100</t>
  </si>
  <si>
    <t>Старооскольского городского округа</t>
  </si>
  <si>
    <t>1240124200</t>
  </si>
  <si>
    <t>Культура</t>
  </si>
  <si>
    <t>0801</t>
  </si>
  <si>
    <t>0430224200</t>
  </si>
  <si>
    <t>0709</t>
  </si>
  <si>
    <t>Другие вопросы в области образования</t>
  </si>
  <si>
    <t>0804</t>
  </si>
  <si>
    <t xml:space="preserve">Другие вопросы в области культуры, кинематографии </t>
  </si>
  <si>
    <t>1340344300</t>
  </si>
  <si>
    <t>0230124200</t>
  </si>
  <si>
    <t>0640371520</t>
  </si>
  <si>
    <t>0640324200</t>
  </si>
  <si>
    <t>1240224200</t>
  </si>
  <si>
    <t>0730144100</t>
  </si>
  <si>
    <t>1240344100</t>
  </si>
  <si>
    <t>151И455550</t>
  </si>
  <si>
    <t>Строительство автомобильных дорог в РИЗ "Вишенки" в г.Старый Оскол Белгородской области</t>
  </si>
  <si>
    <t>133019Д030</t>
  </si>
  <si>
    <t>13301SД030</t>
  </si>
  <si>
    <t>1240324200</t>
  </si>
  <si>
    <t>Государственная экспертиза сметной документации, проектно-сметная документация, диагностика</t>
  </si>
  <si>
    <t>1240244100</t>
  </si>
  <si>
    <t xml:space="preserve">2026 год всего расходов  </t>
  </si>
  <si>
    <t>Устройство светофорного объекта ул. Майская,                ул. Троицкая, ул. Вешняя</t>
  </si>
  <si>
    <t xml:space="preserve">Строительство сетей водоснабжения и водоотведения </t>
  </si>
  <si>
    <t>Обустройство площадки для выгула собак, г. Старый Оскол</t>
  </si>
  <si>
    <t>Создание "умной" спортивной площадки под установку модульного спортивного сооружения "фиджитал" - центр, г.Старый Оскол, Молодежный проспект, д.14</t>
  </si>
  <si>
    <t>0408</t>
  </si>
  <si>
    <t>Транспорт</t>
  </si>
  <si>
    <t>1340224200</t>
  </si>
  <si>
    <t>Капитальный ремонт нежилого здания (гараж), ул. Комсомольская, 43</t>
  </si>
  <si>
    <t>Капитальный ремонт сетей водоснабжения, водоотведения и ливневой канализации Старооскольского городского округа</t>
  </si>
  <si>
    <t>Капитальный ремонт детских оздоровительных лагерей</t>
  </si>
  <si>
    <t>Капитальный ремонт сетей ливневой канализации,  г.Старый Оскол, ул. Свердлова, д. 25</t>
  </si>
  <si>
    <t>Устройство тротуара и сетей наружного освещения по улице Центральная села Солдатское Старооскольского городского округа</t>
  </si>
  <si>
    <t>Создание многофункциональной спортивно-игровой площадки по улице Народная села Черниково Старооскольского городского округа</t>
  </si>
  <si>
    <t>Устройство сетей наружного освещения вдоль тротуара по улице 8 Марта села Городище Старооскольского городского округа</t>
  </si>
  <si>
    <t>Устройство площадки для занятия спортом в РИЗ "Новая Ямская слобода" г. Старый Оскол Белгородской области</t>
  </si>
  <si>
    <t>15201ИS009</t>
  </si>
  <si>
    <t>15201ИS010</t>
  </si>
  <si>
    <t>15201ИS011</t>
  </si>
  <si>
    <t>15201ИS012</t>
  </si>
  <si>
    <t>средства пожертвований</t>
  </si>
  <si>
    <t>Ремонт пешеходной дорожки через трамвайные пути и благоустройство тротуара в мкр. Северный, вдоль жилого дома № 7, г. Старый Оскол Белгородской области</t>
  </si>
  <si>
    <t>Благоустройство тротуара на ул. Хмелева г. Старый Оскол Белгородской области</t>
  </si>
  <si>
    <t>Благоустройство тротуара на ул. 1-ой Конной Армии  г. Старый Оскол Белгородской области</t>
  </si>
  <si>
    <t>Благоустройство общественного пространства ИЖС "Строитель" г. Старый Оскол Белгородской области</t>
  </si>
  <si>
    <t>15201ИS013</t>
  </si>
  <si>
    <t>15201ИS014</t>
  </si>
  <si>
    <t>15201ИS015</t>
  </si>
  <si>
    <t>15201ИS016</t>
  </si>
  <si>
    <t>"Благоустройство второй очереди набережной реки Осколец" по улице Гуменская, г. Старый Оскол Белгородской области</t>
  </si>
  <si>
    <t>0430124200</t>
  </si>
  <si>
    <t>Строительство автомобильных дорог в РИЗ "Ладушки"  в г. Старый Оскол Белгородской области</t>
  </si>
  <si>
    <t>10401L5763</t>
  </si>
  <si>
    <t>Создание и обустройство детской площадки в селе Городище</t>
  </si>
  <si>
    <t xml:space="preserve">на капитальные вложения и проведение капитальных ремонтов  на 2026 год </t>
  </si>
  <si>
    <t>Строительство гаражных боксов для специализированной пожарно-спасательной техники МКУ "Управление по делам ГО и ЧС городского округа", Белгородская область, г. Старый Оскол, мкр. Рудничный, д.23.</t>
  </si>
  <si>
    <t>151И454240</t>
  </si>
  <si>
    <t>Общее образование</t>
  </si>
  <si>
    <t>0702</t>
  </si>
  <si>
    <t>021Ю457501</t>
  </si>
  <si>
    <t>Благоустройство дворовой территории, мкр. Юность, д.3,4,6</t>
  </si>
  <si>
    <t>Ремонт проездов к дворовым территориям многоквартирных домов населенных пунктов</t>
  </si>
  <si>
    <t xml:space="preserve">                                                                                                          Приложение 6</t>
  </si>
  <si>
    <t>Капитальный ремонт МБОУ "Средняя общеобразовательная школа № 21", по адресу: Белгородская область, г. Старый Оскол, мкр. Юность, д. 9.</t>
  </si>
  <si>
    <t>Электроснабжение</t>
  </si>
  <si>
    <t>Газоснабжение</t>
  </si>
  <si>
    <t>Капитальный ремонт сетей наружного освещения, парк Зеленый Лог</t>
  </si>
  <si>
    <t>Устройство ливневой канализации, г.Старый Оскол, ул. Свердлова, д. 6</t>
  </si>
  <si>
    <t xml:space="preserve"> 021Ю4А7501</t>
  </si>
  <si>
    <t xml:space="preserve">  III.  Департамент имущественных и земельных отношений администрации Старооскольского городского округа</t>
  </si>
  <si>
    <t>0540270820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</si>
  <si>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</si>
  <si>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05301S3900</t>
  </si>
  <si>
    <t>Обеспечение жильем семей, имеющих детей инвалидов, нуждающихся в улучшении жилищных условий</t>
  </si>
  <si>
    <t>0530173900</t>
  </si>
  <si>
    <t>IV. МКУ "Центр по благоустройству сельских территорий"</t>
  </si>
  <si>
    <t>Капитальный ремонт МБОУ "Основная общеобразовательная школа № 2", Белгородская область, г.Старый Оскол, микрорайон Углы, дом 17</t>
  </si>
  <si>
    <t>Капитальный ремонт здания "Майсюкова будка" (установка вентиляции)</t>
  </si>
  <si>
    <t xml:space="preserve">         от 24 декабря 2025 г. № 470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</si>
</sst>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2"/>
      <charset val="204"/>
    </font>
    <font>
      <b/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0" fontId="6" fillId="0" borderId="0"/>
    <xf numFmtId="0" fontId="1" fillId="0" borderId="0"/>
    <xf numFmtId="0" fontId="9" fillId="0" borderId="0"/>
    <xf numFmtId="0" fontId="1" fillId="0" borderId="0"/>
  </cellStyleXfs>
  <cellXfs count="118">
    <xf numFmtId="0" fontId="0" fillId="0" borderId="0" xfId="0"/>
    <xf numFmtId="0" fontId="7" fillId="2" borderId="0" xfId="0" applyFont="1" applyFill="1"/>
    <xf numFmtId="0" fontId="2" fillId="2" borderId="0" xfId="0" applyFont="1" applyFill="1" applyAlignment="1">
      <alignment vertical="center"/>
    </xf>
    <xf numFmtId="0" fontId="2" fillId="2" borderId="0" xfId="0" applyFont="1" applyFill="1"/>
    <xf numFmtId="0" fontId="3" fillId="2" borderId="0" xfId="0" applyFont="1" applyFill="1" applyAlignment="1">
      <alignment horizontal="left"/>
    </xf>
    <xf numFmtId="0" fontId="3" fillId="2" borderId="0" xfId="0" applyFont="1" applyFill="1" applyAlignment="1"/>
    <xf numFmtId="0" fontId="3" fillId="2" borderId="0" xfId="0" applyFont="1" applyFill="1"/>
    <xf numFmtId="0" fontId="8" fillId="2" borderId="0" xfId="0" applyFont="1" applyFill="1"/>
    <xf numFmtId="0" fontId="3" fillId="2" borderId="0" xfId="0" applyFont="1" applyFill="1" applyAlignment="1">
      <alignment horizontal="center"/>
    </xf>
    <xf numFmtId="0" fontId="3" fillId="2" borderId="0" xfId="0" applyFont="1" applyFill="1" applyBorder="1" applyAlignment="1">
      <alignment horizontal="right"/>
    </xf>
    <xf numFmtId="164" fontId="7" fillId="2" borderId="0" xfId="0" applyNumberFormat="1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horizontal="center" vertical="center"/>
    </xf>
    <xf numFmtId="164" fontId="7" fillId="2" borderId="0" xfId="0" applyNumberFormat="1" applyFont="1" applyFill="1" applyAlignment="1">
      <alignment horizontal="center" vertical="center"/>
    </xf>
    <xf numFmtId="164" fontId="7" fillId="2" borderId="0" xfId="0" applyNumberFormat="1" applyFont="1" applyFill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164" fontId="4" fillId="2" borderId="1" xfId="3" applyNumberFormat="1" applyFont="1" applyFill="1" applyBorder="1" applyAlignment="1">
      <alignment horizontal="center" vertical="center"/>
    </xf>
    <xf numFmtId="49" fontId="4" fillId="2" borderId="2" xfId="3" applyNumberFormat="1" applyFont="1" applyFill="1" applyBorder="1" applyAlignment="1">
      <alignment horizontal="left" vertical="center" wrapText="1"/>
    </xf>
    <xf numFmtId="49" fontId="3" fillId="2" borderId="1" xfId="3" applyNumberFormat="1" applyFont="1" applyFill="1" applyBorder="1" applyAlignment="1">
      <alignment horizontal="left" vertical="center" wrapText="1"/>
    </xf>
    <xf numFmtId="49" fontId="3" fillId="2" borderId="2" xfId="3" applyNumberFormat="1" applyFont="1" applyFill="1" applyBorder="1" applyAlignment="1">
      <alignment horizontal="left" vertical="center" wrapText="1"/>
    </xf>
    <xf numFmtId="164" fontId="3" fillId="2" borderId="1" xfId="0" applyNumberFormat="1" applyFont="1" applyFill="1" applyBorder="1" applyAlignment="1">
      <alignment horizontal="center" vertical="center"/>
    </xf>
    <xf numFmtId="164" fontId="3" fillId="2" borderId="1" xfId="3" applyNumberFormat="1" applyFont="1" applyFill="1" applyBorder="1" applyAlignment="1">
      <alignment horizontal="center" vertical="center"/>
    </xf>
    <xf numFmtId="49" fontId="4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4" fillId="2" borderId="1" xfId="3" applyNumberFormat="1" applyFont="1" applyFill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164" fontId="2" fillId="2" borderId="0" xfId="0" applyNumberFormat="1" applyFont="1" applyFill="1" applyAlignment="1">
      <alignment horizontal="center" vertical="center"/>
    </xf>
    <xf numFmtId="0" fontId="3" fillId="2" borderId="7" xfId="3" applyNumberFormat="1" applyFont="1" applyFill="1" applyBorder="1" applyAlignment="1">
      <alignment horizontal="left" vertical="center" wrapText="1"/>
    </xf>
    <xf numFmtId="0" fontId="3" fillId="2" borderId="1" xfId="5" applyFont="1" applyFill="1" applyBorder="1" applyAlignment="1">
      <alignment horizontal="left" vertical="center" wrapText="1"/>
    </xf>
    <xf numFmtId="0" fontId="4" fillId="2" borderId="2" xfId="3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1" xfId="4" applyFont="1" applyFill="1" applyBorder="1" applyAlignment="1">
      <alignment horizontal="left" vertical="center" wrapText="1"/>
    </xf>
    <xf numFmtId="0" fontId="4" fillId="2" borderId="1" xfId="3" applyFont="1" applyFill="1" applyBorder="1" applyAlignment="1">
      <alignment horizontal="center" wrapText="1"/>
    </xf>
    <xf numFmtId="49" fontId="4" fillId="2" borderId="1" xfId="3" applyNumberFormat="1" applyFont="1" applyFill="1" applyBorder="1" applyAlignment="1">
      <alignment horizontal="center" wrapText="1"/>
    </xf>
    <xf numFmtId="0" fontId="4" fillId="2" borderId="1" xfId="3" applyFont="1" applyFill="1" applyBorder="1" applyAlignment="1">
      <alignment horizontal="left" vertical="center" wrapText="1"/>
    </xf>
    <xf numFmtId="49" fontId="4" fillId="2" borderId="1" xfId="5" applyNumberFormat="1" applyFont="1" applyFill="1" applyBorder="1" applyAlignment="1">
      <alignment horizontal="center" vertical="center" wrapText="1"/>
    </xf>
    <xf numFmtId="49" fontId="3" fillId="2" borderId="1" xfId="3" applyNumberFormat="1" applyFont="1" applyFill="1" applyBorder="1" applyAlignment="1">
      <alignment vertical="center" wrapText="1"/>
    </xf>
    <xf numFmtId="164" fontId="3" fillId="2" borderId="0" xfId="3" applyNumberFormat="1" applyFont="1" applyFill="1" applyBorder="1" applyAlignment="1">
      <alignment horizontal="center" vertical="center" wrapText="1"/>
    </xf>
    <xf numFmtId="49" fontId="3" fillId="2" borderId="0" xfId="3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7" fillId="2" borderId="1" xfId="3" applyFont="1" applyFill="1" applyBorder="1"/>
    <xf numFmtId="0" fontId="8" fillId="2" borderId="1" xfId="0" applyFont="1" applyFill="1" applyBorder="1"/>
    <xf numFmtId="164" fontId="8" fillId="2" borderId="0" xfId="0" applyNumberFormat="1" applyFont="1" applyFill="1" applyAlignment="1">
      <alignment horizontal="center"/>
    </xf>
    <xf numFmtId="0" fontId="3" fillId="2" borderId="1" xfId="3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left" vertical="center" wrapText="1"/>
    </xf>
    <xf numFmtId="0" fontId="10" fillId="2" borderId="1" xfId="0" applyFont="1" applyFill="1" applyBorder="1"/>
    <xf numFmtId="164" fontId="10" fillId="2" borderId="0" xfId="0" applyNumberFormat="1" applyFont="1" applyFill="1" applyAlignment="1">
      <alignment horizontal="center"/>
    </xf>
    <xf numFmtId="0" fontId="10" fillId="2" borderId="0" xfId="0" applyFont="1" applyFill="1"/>
    <xf numFmtId="164" fontId="11" fillId="2" borderId="0" xfId="0" applyNumberFormat="1" applyFont="1" applyFill="1" applyAlignment="1">
      <alignment horizontal="center"/>
    </xf>
    <xf numFmtId="0" fontId="7" fillId="2" borderId="1" xfId="0" applyFont="1" applyFill="1" applyBorder="1"/>
    <xf numFmtId="164" fontId="7" fillId="2" borderId="0" xfId="0" applyNumberFormat="1" applyFont="1" applyFill="1" applyAlignment="1">
      <alignment horizontal="center"/>
    </xf>
    <xf numFmtId="0" fontId="2" fillId="2" borderId="1" xfId="0" applyFont="1" applyFill="1" applyBorder="1"/>
    <xf numFmtId="164" fontId="2" fillId="2" borderId="0" xfId="0" applyNumberFormat="1" applyFont="1" applyFill="1" applyAlignment="1">
      <alignment horizontal="center"/>
    </xf>
    <xf numFmtId="164" fontId="3" fillId="2" borderId="1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>
      <alignment horizontal="center" wrapText="1"/>
    </xf>
    <xf numFmtId="0" fontId="3" fillId="2" borderId="1" xfId="0" applyFont="1" applyFill="1" applyBorder="1" applyAlignment="1">
      <alignment vertical="center" wrapText="1"/>
    </xf>
    <xf numFmtId="2" fontId="4" fillId="2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left" vertical="center" wrapText="1"/>
    </xf>
    <xf numFmtId="2" fontId="3" fillId="2" borderId="1" xfId="0" applyNumberFormat="1" applyFont="1" applyFill="1" applyBorder="1" applyAlignment="1">
      <alignment vertical="center" wrapText="1"/>
    </xf>
    <xf numFmtId="49" fontId="3" fillId="2" borderId="1" xfId="2" applyNumberFormat="1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/>
    </xf>
    <xf numFmtId="0" fontId="7" fillId="2" borderId="0" xfId="0" applyFont="1" applyFill="1" applyAlignment="1">
      <alignment horizontal="center"/>
    </xf>
    <xf numFmtId="49" fontId="4" fillId="2" borderId="1" xfId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wrapText="1"/>
    </xf>
    <xf numFmtId="49" fontId="4" fillId="2" borderId="1" xfId="1" applyNumberFormat="1" applyFont="1" applyFill="1" applyBorder="1" applyAlignment="1">
      <alignment horizontal="center" wrapText="1"/>
    </xf>
    <xf numFmtId="0" fontId="4" fillId="2" borderId="1" xfId="1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wrapText="1"/>
    </xf>
    <xf numFmtId="0" fontId="4" fillId="2" borderId="1" xfId="0" applyNumberFormat="1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/>
    </xf>
    <xf numFmtId="0" fontId="7" fillId="2" borderId="0" xfId="0" applyFont="1" applyFill="1" applyAlignment="1">
      <alignment horizontal="left"/>
    </xf>
    <xf numFmtId="49" fontId="3" fillId="2" borderId="1" xfId="1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49" fontId="3" fillId="2" borderId="1" xfId="3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49" fontId="3" fillId="2" borderId="3" xfId="3" applyNumberFormat="1" applyFont="1" applyFill="1" applyBorder="1" applyAlignment="1">
      <alignment horizontal="center" vertical="center" wrapText="1"/>
    </xf>
    <xf numFmtId="49" fontId="3" fillId="2" borderId="4" xfId="3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49" fontId="4" fillId="2" borderId="1" xfId="3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vertical="center"/>
    </xf>
    <xf numFmtId="0" fontId="4" fillId="2" borderId="1" xfId="2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49" fontId="3" fillId="2" borderId="1" xfId="3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49" fontId="3" fillId="2" borderId="3" xfId="3" applyNumberFormat="1" applyFont="1" applyFill="1" applyBorder="1" applyAlignment="1">
      <alignment horizontal="center" vertical="center" wrapText="1"/>
    </xf>
    <xf numFmtId="49" fontId="3" fillId="2" borderId="4" xfId="3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49" fontId="4" fillId="2" borderId="1" xfId="3" applyNumberFormat="1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3" applyNumberFormat="1" applyFont="1" applyFill="1" applyBorder="1" applyAlignment="1">
      <alignment horizontal="left" vertical="center" wrapText="1"/>
    </xf>
    <xf numFmtId="0" fontId="3" fillId="2" borderId="4" xfId="3" applyNumberFormat="1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4" fillId="2" borderId="0" xfId="0" applyFont="1" applyFill="1" applyAlignment="1">
      <alignment horizontal="center" vertical="center"/>
    </xf>
    <xf numFmtId="0" fontId="5" fillId="2" borderId="2" xfId="0" applyFont="1" applyFill="1" applyBorder="1" applyAlignment="1">
      <alignment horizontal="center" wrapText="1"/>
    </xf>
    <xf numFmtId="0" fontId="5" fillId="2" borderId="6" xfId="0" applyFont="1" applyFill="1" applyBorder="1" applyAlignment="1">
      <alignment horizontal="center" wrapText="1"/>
    </xf>
    <xf numFmtId="0" fontId="5" fillId="2" borderId="5" xfId="0" applyFont="1" applyFill="1" applyBorder="1" applyAlignment="1">
      <alignment horizontal="center" wrapText="1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/>
    <xf numFmtId="0" fontId="0" fillId="0" borderId="0" xfId="0" applyAlignment="1"/>
  </cellXfs>
  <cellStyles count="6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2 2 2" xfId="5" xr:uid="{00000000-0005-0000-0000-000003000000}"/>
    <cellStyle name="Обычный 2 3" xfId="3" xr:uid="{00000000-0005-0000-0000-000004000000}"/>
    <cellStyle name="Обычный 3" xfId="4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R99"/>
  <sheetViews>
    <sheetView tabSelected="1" view="pageBreakPreview" topLeftCell="B1" zoomScale="80" zoomScaleNormal="80" zoomScaleSheetLayoutView="80" workbookViewId="0">
      <selection activeCell="F4" sqref="F4:I4"/>
    </sheetView>
  </sheetViews>
  <sheetFormatPr defaultRowHeight="15.75" x14ac:dyDescent="0.25"/>
  <cols>
    <col min="1" max="1" width="3.875" style="1" hidden="1" customWidth="1"/>
    <col min="2" max="2" width="5.75" style="2" customWidth="1"/>
    <col min="3" max="3" width="14.375" style="3" customWidth="1"/>
    <col min="4" max="4" width="5.625" style="3" customWidth="1"/>
    <col min="5" max="5" width="52.25" style="75" customWidth="1"/>
    <col min="6" max="6" width="12" style="76" customWidth="1"/>
    <col min="7" max="8" width="11" style="76" customWidth="1"/>
    <col min="9" max="9" width="9" style="1" customWidth="1"/>
    <col min="10" max="10" width="11.125" style="1" customWidth="1"/>
    <col min="11" max="11" width="17.75" style="1" customWidth="1"/>
    <col min="12" max="16384" width="9" style="1"/>
  </cols>
  <sheetData>
    <row r="1" spans="1:11" ht="16.5" x14ac:dyDescent="0.25">
      <c r="E1" s="4" t="s">
        <v>121</v>
      </c>
      <c r="F1" s="5"/>
      <c r="G1" s="5"/>
      <c r="H1" s="5"/>
    </row>
    <row r="2" spans="1:11" ht="16.5" x14ac:dyDescent="0.25">
      <c r="E2" s="4" t="s">
        <v>38</v>
      </c>
      <c r="F2" s="5"/>
      <c r="G2" s="5"/>
      <c r="H2" s="5"/>
    </row>
    <row r="3" spans="1:11" ht="16.5" x14ac:dyDescent="0.25">
      <c r="E3" s="4" t="s">
        <v>39</v>
      </c>
      <c r="F3" s="5"/>
      <c r="G3" s="5"/>
      <c r="H3" s="5"/>
    </row>
    <row r="4" spans="1:11" ht="14.25" customHeight="1" x14ac:dyDescent="0.25">
      <c r="E4" s="4"/>
      <c r="F4" s="116" t="s">
        <v>137</v>
      </c>
      <c r="G4" s="117"/>
      <c r="H4" s="117"/>
      <c r="I4" s="117"/>
    </row>
    <row r="5" spans="1:11" ht="81" hidden="1" customHeight="1" x14ac:dyDescent="0.25">
      <c r="E5" s="115"/>
      <c r="F5" s="115"/>
      <c r="G5" s="115"/>
      <c r="H5" s="115"/>
    </row>
    <row r="6" spans="1:11" ht="16.5" x14ac:dyDescent="0.25">
      <c r="B6" s="111" t="s">
        <v>0</v>
      </c>
      <c r="C6" s="111"/>
      <c r="D6" s="111"/>
      <c r="E6" s="111"/>
      <c r="F6" s="111"/>
      <c r="G6" s="111"/>
      <c r="H6" s="111"/>
    </row>
    <row r="7" spans="1:11" ht="16.5" x14ac:dyDescent="0.25">
      <c r="B7" s="111" t="s">
        <v>113</v>
      </c>
      <c r="C7" s="111"/>
      <c r="D7" s="111"/>
      <c r="E7" s="111"/>
      <c r="F7" s="111"/>
      <c r="G7" s="111"/>
      <c r="H7" s="111"/>
    </row>
    <row r="8" spans="1:11" s="7" customFormat="1" ht="16.5" x14ac:dyDescent="0.25">
      <c r="B8" s="111" t="s">
        <v>37</v>
      </c>
      <c r="C8" s="111"/>
      <c r="D8" s="111"/>
      <c r="E8" s="111"/>
      <c r="F8" s="111"/>
      <c r="G8" s="111"/>
      <c r="H8" s="111"/>
    </row>
    <row r="9" spans="1:11" s="7" customFormat="1" ht="16.5" x14ac:dyDescent="0.25">
      <c r="B9" s="111" t="s">
        <v>56</v>
      </c>
      <c r="C9" s="111"/>
      <c r="D9" s="111"/>
      <c r="E9" s="111"/>
      <c r="F9" s="111"/>
      <c r="G9" s="111"/>
      <c r="H9" s="111"/>
    </row>
    <row r="10" spans="1:11" s="7" customFormat="1" ht="81" hidden="1" customHeight="1" x14ac:dyDescent="0.25">
      <c r="B10" s="111"/>
      <c r="C10" s="111"/>
      <c r="D10" s="111"/>
      <c r="E10" s="111"/>
      <c r="F10" s="111"/>
      <c r="G10" s="111"/>
      <c r="H10" s="111"/>
    </row>
    <row r="11" spans="1:11" ht="16.5" x14ac:dyDescent="0.25">
      <c r="B11" s="89"/>
      <c r="C11" s="6"/>
      <c r="D11" s="6"/>
      <c r="E11" s="4"/>
      <c r="F11" s="8"/>
      <c r="G11" s="8"/>
      <c r="H11" s="9"/>
      <c r="J11" s="10"/>
    </row>
    <row r="12" spans="1:11" ht="30.75" customHeight="1" x14ac:dyDescent="0.25">
      <c r="B12" s="112" t="s">
        <v>1</v>
      </c>
      <c r="C12" s="113"/>
      <c r="D12" s="114"/>
      <c r="E12" s="107" t="s">
        <v>36</v>
      </c>
      <c r="F12" s="107" t="s">
        <v>79</v>
      </c>
      <c r="G12" s="108" t="s">
        <v>2</v>
      </c>
      <c r="H12" s="109"/>
      <c r="I12" s="110"/>
    </row>
    <row r="13" spans="1:11" ht="15.75" customHeight="1" x14ac:dyDescent="0.25">
      <c r="B13" s="107" t="s">
        <v>35</v>
      </c>
      <c r="C13" s="107" t="s">
        <v>3</v>
      </c>
      <c r="D13" s="107" t="s">
        <v>4</v>
      </c>
      <c r="E13" s="107"/>
      <c r="F13" s="107"/>
      <c r="G13" s="107" t="s">
        <v>5</v>
      </c>
      <c r="H13" s="107" t="s">
        <v>6</v>
      </c>
      <c r="I13" s="107" t="s">
        <v>99</v>
      </c>
    </row>
    <row r="14" spans="1:11" ht="93" customHeight="1" x14ac:dyDescent="0.25">
      <c r="B14" s="107"/>
      <c r="C14" s="107"/>
      <c r="D14" s="107"/>
      <c r="E14" s="107"/>
      <c r="F14" s="107"/>
      <c r="G14" s="107"/>
      <c r="H14" s="107"/>
      <c r="I14" s="107"/>
    </row>
    <row r="15" spans="1:11" ht="17.25" customHeight="1" x14ac:dyDescent="0.25">
      <c r="B15" s="11">
        <v>1</v>
      </c>
      <c r="C15" s="12">
        <v>2</v>
      </c>
      <c r="D15" s="12">
        <v>3</v>
      </c>
      <c r="E15" s="12">
        <v>4</v>
      </c>
      <c r="F15" s="12">
        <v>5</v>
      </c>
      <c r="G15" s="12">
        <v>6</v>
      </c>
      <c r="H15" s="12">
        <v>7</v>
      </c>
      <c r="I15" s="12">
        <v>8</v>
      </c>
    </row>
    <row r="16" spans="1:11" s="17" customFormat="1" ht="50.25" customHeight="1" x14ac:dyDescent="0.25">
      <c r="A16" s="13"/>
      <c r="B16" s="101" t="s">
        <v>40</v>
      </c>
      <c r="C16" s="101"/>
      <c r="D16" s="101"/>
      <c r="E16" s="101"/>
      <c r="F16" s="14">
        <f>SUM(G16+H16+I16)</f>
        <v>982504.8</v>
      </c>
      <c r="G16" s="14">
        <f>G17+G43</f>
        <v>573390.30000000005</v>
      </c>
      <c r="H16" s="14">
        <f>H17+H43</f>
        <v>395538.5</v>
      </c>
      <c r="I16" s="14">
        <f>I17+I43</f>
        <v>13576</v>
      </c>
      <c r="J16" s="15"/>
      <c r="K16" s="16"/>
    </row>
    <row r="17" spans="1:11" s="17" customFormat="1" ht="27" customHeight="1" x14ac:dyDescent="0.25">
      <c r="A17" s="13"/>
      <c r="B17" s="102" t="s">
        <v>42</v>
      </c>
      <c r="C17" s="102"/>
      <c r="D17" s="102"/>
      <c r="E17" s="102"/>
      <c r="F17" s="18">
        <f>G17+H17+I17</f>
        <v>450206.3</v>
      </c>
      <c r="G17" s="18">
        <f>G18+G21+G28+G40</f>
        <v>302922.09999999998</v>
      </c>
      <c r="H17" s="18">
        <f>H18+H21+H28+H40</f>
        <v>147079.20000000001</v>
      </c>
      <c r="I17" s="18">
        <f>I18+I21+I28+I40</f>
        <v>205</v>
      </c>
      <c r="J17" s="15"/>
      <c r="K17" s="15"/>
    </row>
    <row r="18" spans="1:11" s="17" customFormat="1" ht="41.25" customHeight="1" x14ac:dyDescent="0.25">
      <c r="A18" s="13"/>
      <c r="B18" s="88" t="s">
        <v>50</v>
      </c>
      <c r="C18" s="88"/>
      <c r="D18" s="88"/>
      <c r="E18" s="19" t="s">
        <v>53</v>
      </c>
      <c r="F18" s="14">
        <f t="shared" ref="F18:F87" si="0">G18+H18</f>
        <v>45600</v>
      </c>
      <c r="G18" s="18">
        <f>G19</f>
        <v>45600</v>
      </c>
      <c r="H18" s="18"/>
      <c r="I18" s="13"/>
      <c r="J18" s="15"/>
      <c r="K18" s="15"/>
    </row>
    <row r="19" spans="1:11" s="17" customFormat="1" ht="41.25" customHeight="1" x14ac:dyDescent="0.25">
      <c r="A19" s="13"/>
      <c r="B19" s="88" t="s">
        <v>51</v>
      </c>
      <c r="C19" s="88"/>
      <c r="D19" s="88"/>
      <c r="E19" s="19" t="s">
        <v>54</v>
      </c>
      <c r="F19" s="14">
        <f t="shared" si="0"/>
        <v>45600</v>
      </c>
      <c r="G19" s="18">
        <f>G20</f>
        <v>45600</v>
      </c>
      <c r="H19" s="18"/>
      <c r="I19" s="13"/>
      <c r="J19" s="15"/>
      <c r="K19" s="15"/>
    </row>
    <row r="20" spans="1:11" s="17" customFormat="1" ht="92.25" customHeight="1" x14ac:dyDescent="0.25">
      <c r="A20" s="13"/>
      <c r="B20" s="20" t="s">
        <v>51</v>
      </c>
      <c r="C20" s="80" t="s">
        <v>55</v>
      </c>
      <c r="D20" s="80" t="s">
        <v>11</v>
      </c>
      <c r="E20" s="21" t="s">
        <v>114</v>
      </c>
      <c r="F20" s="22">
        <f t="shared" si="0"/>
        <v>45600</v>
      </c>
      <c r="G20" s="23">
        <f>49000-3400</f>
        <v>45600</v>
      </c>
      <c r="H20" s="23"/>
      <c r="I20" s="13"/>
      <c r="J20" s="15"/>
      <c r="K20" s="15"/>
    </row>
    <row r="21" spans="1:11" s="17" customFormat="1" ht="28.5" customHeight="1" x14ac:dyDescent="0.25">
      <c r="A21" s="13"/>
      <c r="B21" s="24" t="s">
        <v>7</v>
      </c>
      <c r="C21" s="24"/>
      <c r="D21" s="25"/>
      <c r="E21" s="79" t="s">
        <v>8</v>
      </c>
      <c r="F21" s="14">
        <f>G21+H21</f>
        <v>213961.80000000002</v>
      </c>
      <c r="G21" s="18">
        <f>G22</f>
        <v>66882.600000000006</v>
      </c>
      <c r="H21" s="18">
        <f>H22</f>
        <v>147079.20000000001</v>
      </c>
      <c r="I21" s="18"/>
      <c r="J21" s="15"/>
      <c r="K21" s="15"/>
    </row>
    <row r="22" spans="1:11" s="17" customFormat="1" ht="27.75" customHeight="1" x14ac:dyDescent="0.25">
      <c r="A22" s="13"/>
      <c r="B22" s="26" t="s">
        <v>9</v>
      </c>
      <c r="C22" s="27"/>
      <c r="D22" s="27"/>
      <c r="E22" s="88" t="s">
        <v>10</v>
      </c>
      <c r="F22" s="14">
        <f>G22+H22</f>
        <v>213961.80000000002</v>
      </c>
      <c r="G22" s="18">
        <f>G23+G24+G25+G26+G27</f>
        <v>66882.600000000006</v>
      </c>
      <c r="H22" s="18">
        <f>H23+H24+H25+H26+H27</f>
        <v>147079.20000000001</v>
      </c>
      <c r="I22" s="18"/>
      <c r="J22" s="15"/>
      <c r="K22" s="15"/>
    </row>
    <row r="23" spans="1:11" s="2" customFormat="1" ht="47.25" customHeight="1" x14ac:dyDescent="0.25">
      <c r="A23" s="28"/>
      <c r="B23" s="80" t="s">
        <v>9</v>
      </c>
      <c r="C23" s="86" t="s">
        <v>43</v>
      </c>
      <c r="D23" s="25">
        <v>400</v>
      </c>
      <c r="E23" s="21" t="s">
        <v>110</v>
      </c>
      <c r="F23" s="22">
        <f>G23+H23</f>
        <v>50000</v>
      </c>
      <c r="G23" s="23">
        <f>70000-20000</f>
        <v>50000</v>
      </c>
      <c r="H23" s="23"/>
      <c r="I23" s="28"/>
      <c r="J23" s="29"/>
      <c r="K23" s="29"/>
    </row>
    <row r="24" spans="1:11" s="2" customFormat="1" ht="33.75" customHeight="1" x14ac:dyDescent="0.25">
      <c r="A24" s="28"/>
      <c r="B24" s="96" t="s">
        <v>9</v>
      </c>
      <c r="C24" s="80" t="s">
        <v>74</v>
      </c>
      <c r="D24" s="103">
        <v>400</v>
      </c>
      <c r="E24" s="105" t="s">
        <v>73</v>
      </c>
      <c r="F24" s="22">
        <f t="shared" ref="F24:F27" si="1">G24+H24</f>
        <v>147079.20000000001</v>
      </c>
      <c r="G24" s="23"/>
      <c r="H24" s="23">
        <f>207079.2-119999.9+59999.9</f>
        <v>147079.20000000001</v>
      </c>
      <c r="I24" s="28"/>
      <c r="J24" s="29"/>
    </row>
    <row r="25" spans="1:11" s="2" customFormat="1" ht="33" customHeight="1" x14ac:dyDescent="0.25">
      <c r="A25" s="28"/>
      <c r="B25" s="97"/>
      <c r="C25" s="80" t="s">
        <v>75</v>
      </c>
      <c r="D25" s="104"/>
      <c r="E25" s="106"/>
      <c r="F25" s="22">
        <f t="shared" si="1"/>
        <v>11070.500000000002</v>
      </c>
      <c r="G25" s="23">
        <f>15586.7-9032.3+4516.1</f>
        <v>11070.500000000002</v>
      </c>
      <c r="H25" s="23"/>
      <c r="I25" s="28"/>
      <c r="J25" s="29"/>
      <c r="K25" s="29"/>
    </row>
    <row r="26" spans="1:11" s="2" customFormat="1" ht="47.25" customHeight="1" x14ac:dyDescent="0.25">
      <c r="A26" s="28"/>
      <c r="B26" s="80" t="s">
        <v>9</v>
      </c>
      <c r="C26" s="80" t="s">
        <v>43</v>
      </c>
      <c r="D26" s="80" t="s">
        <v>12</v>
      </c>
      <c r="E26" s="30" t="s">
        <v>80</v>
      </c>
      <c r="F26" s="22">
        <f t="shared" si="1"/>
        <v>5500</v>
      </c>
      <c r="G26" s="23">
        <f>5000+500</f>
        <v>5500</v>
      </c>
      <c r="H26" s="23"/>
      <c r="I26" s="28"/>
      <c r="J26" s="29"/>
      <c r="K26" s="29"/>
    </row>
    <row r="27" spans="1:11" s="2" customFormat="1" ht="47.25" customHeight="1" x14ac:dyDescent="0.25">
      <c r="A27" s="28"/>
      <c r="B27" s="80" t="s">
        <v>9</v>
      </c>
      <c r="C27" s="86" t="s">
        <v>43</v>
      </c>
      <c r="D27" s="25">
        <v>400</v>
      </c>
      <c r="E27" s="31" t="s">
        <v>52</v>
      </c>
      <c r="F27" s="22">
        <f t="shared" si="1"/>
        <v>312.10000000000002</v>
      </c>
      <c r="G27" s="23">
        <v>312.10000000000002</v>
      </c>
      <c r="H27" s="23"/>
      <c r="I27" s="28"/>
      <c r="J27" s="29"/>
      <c r="K27" s="29"/>
    </row>
    <row r="28" spans="1:11" s="17" customFormat="1" ht="28.5" customHeight="1" x14ac:dyDescent="0.25">
      <c r="A28" s="13"/>
      <c r="B28" s="26" t="s">
        <v>13</v>
      </c>
      <c r="C28" s="26"/>
      <c r="D28" s="26"/>
      <c r="E28" s="32" t="s">
        <v>14</v>
      </c>
      <c r="F28" s="14">
        <f>G28+H28+I28</f>
        <v>168754.5</v>
      </c>
      <c r="G28" s="14">
        <f>G29+G34</f>
        <v>168549.5</v>
      </c>
      <c r="H28" s="14"/>
      <c r="I28" s="14">
        <f t="shared" ref="I28" si="2">I29+I34</f>
        <v>205</v>
      </c>
      <c r="J28" s="15"/>
      <c r="K28" s="15"/>
    </row>
    <row r="29" spans="1:11" s="17" customFormat="1" ht="27.75" customHeight="1" x14ac:dyDescent="0.25">
      <c r="A29" s="13"/>
      <c r="B29" s="24" t="s">
        <v>48</v>
      </c>
      <c r="C29" s="79"/>
      <c r="D29" s="79"/>
      <c r="E29" s="78" t="s">
        <v>49</v>
      </c>
      <c r="F29" s="14">
        <f t="shared" si="0"/>
        <v>134774.5</v>
      </c>
      <c r="G29" s="14">
        <f>G32+G31+G30+G33</f>
        <v>134774.5</v>
      </c>
      <c r="H29" s="14"/>
      <c r="I29" s="14"/>
      <c r="J29" s="15"/>
      <c r="K29" s="15"/>
    </row>
    <row r="30" spans="1:11" s="17" customFormat="1" ht="33" customHeight="1" x14ac:dyDescent="0.25">
      <c r="A30" s="13"/>
      <c r="B30" s="86" t="s">
        <v>48</v>
      </c>
      <c r="C30" s="86" t="s">
        <v>71</v>
      </c>
      <c r="D30" s="86" t="s">
        <v>11</v>
      </c>
      <c r="E30" s="33" t="s">
        <v>123</v>
      </c>
      <c r="F30" s="22">
        <f>G30+H30+I30</f>
        <v>100</v>
      </c>
      <c r="G30" s="22">
        <v>100</v>
      </c>
      <c r="H30" s="22"/>
      <c r="I30" s="22"/>
      <c r="J30" s="15"/>
      <c r="K30" s="15"/>
    </row>
    <row r="31" spans="1:11" s="17" customFormat="1" ht="32.25" customHeight="1" x14ac:dyDescent="0.25">
      <c r="A31" s="13"/>
      <c r="B31" s="86" t="s">
        <v>48</v>
      </c>
      <c r="C31" s="86" t="s">
        <v>71</v>
      </c>
      <c r="D31" s="86" t="s">
        <v>11</v>
      </c>
      <c r="E31" s="33" t="s">
        <v>124</v>
      </c>
      <c r="F31" s="22">
        <f>G31+H31+I31</f>
        <v>100</v>
      </c>
      <c r="G31" s="22">
        <v>100</v>
      </c>
      <c r="H31" s="22"/>
      <c r="I31" s="22"/>
      <c r="J31" s="15"/>
      <c r="K31" s="15"/>
    </row>
    <row r="32" spans="1:11" s="17" customFormat="1" ht="44.25" customHeight="1" x14ac:dyDescent="0.25">
      <c r="A32" s="13"/>
      <c r="B32" s="86" t="s">
        <v>48</v>
      </c>
      <c r="C32" s="86" t="s">
        <v>71</v>
      </c>
      <c r="D32" s="86" t="s">
        <v>11</v>
      </c>
      <c r="E32" s="33" t="s">
        <v>81</v>
      </c>
      <c r="F32" s="23">
        <f t="shared" si="0"/>
        <v>130106.9</v>
      </c>
      <c r="G32" s="23">
        <f>4883.9+39200+86023</f>
        <v>130106.9</v>
      </c>
      <c r="H32" s="23"/>
      <c r="I32" s="13"/>
      <c r="J32" s="15"/>
      <c r="K32" s="15"/>
    </row>
    <row r="33" spans="1:252" s="17" customFormat="1" ht="51" customHeight="1" x14ac:dyDescent="0.25">
      <c r="A33" s="13"/>
      <c r="B33" s="86" t="s">
        <v>48</v>
      </c>
      <c r="C33" s="86" t="s">
        <v>71</v>
      </c>
      <c r="D33" s="86" t="s">
        <v>11</v>
      </c>
      <c r="E33" s="34" t="s">
        <v>126</v>
      </c>
      <c r="F33" s="23">
        <f t="shared" si="0"/>
        <v>4467.6000000000004</v>
      </c>
      <c r="G33" s="23">
        <v>4467.6000000000004</v>
      </c>
      <c r="H33" s="23"/>
      <c r="I33" s="13"/>
      <c r="J33" s="15"/>
      <c r="K33" s="16"/>
    </row>
    <row r="34" spans="1:252" s="17" customFormat="1" ht="31.5" customHeight="1" x14ac:dyDescent="0.25">
      <c r="A34" s="13"/>
      <c r="B34" s="26" t="s">
        <v>15</v>
      </c>
      <c r="C34" s="26"/>
      <c r="D34" s="26"/>
      <c r="E34" s="32" t="s">
        <v>16</v>
      </c>
      <c r="F34" s="14">
        <f>G34+H34+I34</f>
        <v>33980</v>
      </c>
      <c r="G34" s="14">
        <f>SUM(G35:G39)</f>
        <v>33775</v>
      </c>
      <c r="H34" s="14"/>
      <c r="I34" s="14">
        <f>SUM(I35:I39)</f>
        <v>205</v>
      </c>
      <c r="J34" s="15"/>
      <c r="K34" s="15"/>
    </row>
    <row r="35" spans="1:252" s="17" customFormat="1" ht="43.5" customHeight="1" x14ac:dyDescent="0.25">
      <c r="A35" s="13"/>
      <c r="B35" s="80" t="s">
        <v>15</v>
      </c>
      <c r="C35" s="80" t="s">
        <v>78</v>
      </c>
      <c r="D35" s="80" t="s">
        <v>12</v>
      </c>
      <c r="E35" s="35" t="s">
        <v>82</v>
      </c>
      <c r="F35" s="22">
        <f t="shared" si="0"/>
        <v>8000</v>
      </c>
      <c r="G35" s="22">
        <f>16000-8000</f>
        <v>8000</v>
      </c>
      <c r="H35" s="23"/>
      <c r="I35" s="13"/>
      <c r="J35" s="15"/>
      <c r="K35" s="15"/>
    </row>
    <row r="36" spans="1:252" s="17" customFormat="1" ht="55.5" customHeight="1" x14ac:dyDescent="0.25">
      <c r="A36" s="13"/>
      <c r="B36" s="80" t="s">
        <v>15</v>
      </c>
      <c r="C36" s="86" t="s">
        <v>95</v>
      </c>
      <c r="D36" s="80" t="s">
        <v>11</v>
      </c>
      <c r="E36" s="35" t="s">
        <v>91</v>
      </c>
      <c r="F36" s="22">
        <f>G36+H36+I36</f>
        <v>10150</v>
      </c>
      <c r="G36" s="22">
        <v>10130</v>
      </c>
      <c r="H36" s="23"/>
      <c r="I36" s="22">
        <v>20</v>
      </c>
      <c r="J36" s="15"/>
      <c r="K36" s="15"/>
    </row>
    <row r="37" spans="1:252" s="17" customFormat="1" ht="56.25" customHeight="1" x14ac:dyDescent="0.25">
      <c r="A37" s="13"/>
      <c r="B37" s="80" t="s">
        <v>15</v>
      </c>
      <c r="C37" s="86" t="s">
        <v>96</v>
      </c>
      <c r="D37" s="80" t="s">
        <v>12</v>
      </c>
      <c r="E37" s="35" t="s">
        <v>92</v>
      </c>
      <c r="F37" s="22">
        <f t="shared" ref="F37:F39" si="3">G37+H37+I37</f>
        <v>4060</v>
      </c>
      <c r="G37" s="22">
        <v>4000</v>
      </c>
      <c r="H37" s="23"/>
      <c r="I37" s="22">
        <v>60</v>
      </c>
      <c r="J37" s="15"/>
      <c r="K37" s="15"/>
    </row>
    <row r="38" spans="1:252" s="17" customFormat="1" ht="57.75" customHeight="1" x14ac:dyDescent="0.25">
      <c r="A38" s="13"/>
      <c r="B38" s="80" t="s">
        <v>15</v>
      </c>
      <c r="C38" s="86" t="s">
        <v>97</v>
      </c>
      <c r="D38" s="80" t="s">
        <v>11</v>
      </c>
      <c r="E38" s="35" t="s">
        <v>93</v>
      </c>
      <c r="F38" s="22">
        <f t="shared" si="3"/>
        <v>5120</v>
      </c>
      <c r="G38" s="22">
        <v>5100</v>
      </c>
      <c r="H38" s="23"/>
      <c r="I38" s="22">
        <v>20</v>
      </c>
      <c r="J38" s="15"/>
      <c r="K38" s="15"/>
    </row>
    <row r="39" spans="1:252" s="17" customFormat="1" ht="57.75" customHeight="1" x14ac:dyDescent="0.25">
      <c r="A39" s="13"/>
      <c r="B39" s="80" t="s">
        <v>15</v>
      </c>
      <c r="C39" s="86" t="s">
        <v>98</v>
      </c>
      <c r="D39" s="80" t="s">
        <v>12</v>
      </c>
      <c r="E39" s="35" t="s">
        <v>94</v>
      </c>
      <c r="F39" s="22">
        <f t="shared" si="3"/>
        <v>6650</v>
      </c>
      <c r="G39" s="22">
        <v>6545</v>
      </c>
      <c r="H39" s="23"/>
      <c r="I39" s="22">
        <v>105</v>
      </c>
      <c r="J39" s="15"/>
      <c r="K39" s="15"/>
    </row>
    <row r="40" spans="1:252" s="17" customFormat="1" ht="32.25" customHeight="1" x14ac:dyDescent="0.25">
      <c r="A40" s="13"/>
      <c r="B40" s="26" t="s">
        <v>46</v>
      </c>
      <c r="C40" s="36"/>
      <c r="D40" s="37"/>
      <c r="E40" s="38" t="s">
        <v>47</v>
      </c>
      <c r="F40" s="14">
        <f>G40+H40</f>
        <v>21890</v>
      </c>
      <c r="G40" s="14">
        <f>G41</f>
        <v>21890</v>
      </c>
      <c r="H40" s="14"/>
      <c r="I40" s="13"/>
      <c r="J40" s="15"/>
      <c r="K40" s="15"/>
    </row>
    <row r="41" spans="1:252" s="17" customFormat="1" ht="37.5" customHeight="1" x14ac:dyDescent="0.25">
      <c r="A41" s="13"/>
      <c r="B41" s="39" t="s">
        <v>44</v>
      </c>
      <c r="C41" s="26"/>
      <c r="D41" s="39"/>
      <c r="E41" s="88" t="s">
        <v>45</v>
      </c>
      <c r="F41" s="14">
        <f>G41+H41</f>
        <v>21890</v>
      </c>
      <c r="G41" s="14">
        <f>G42</f>
        <v>21890</v>
      </c>
      <c r="H41" s="18"/>
      <c r="I41" s="13"/>
      <c r="J41" s="15"/>
      <c r="K41" s="15"/>
    </row>
    <row r="42" spans="1:252" s="17" customFormat="1" ht="76.5" customHeight="1" x14ac:dyDescent="0.25">
      <c r="A42" s="13"/>
      <c r="B42" s="25">
        <v>1105</v>
      </c>
      <c r="C42" s="86" t="s">
        <v>70</v>
      </c>
      <c r="D42" s="25">
        <v>400</v>
      </c>
      <c r="E42" s="40" t="s">
        <v>83</v>
      </c>
      <c r="F42" s="22">
        <f>G42+H42</f>
        <v>21890</v>
      </c>
      <c r="G42" s="22">
        <f>23890-2000</f>
        <v>21890</v>
      </c>
      <c r="H42" s="23"/>
      <c r="I42" s="13"/>
      <c r="J42" s="15"/>
      <c r="K42" s="15"/>
    </row>
    <row r="43" spans="1:252" s="17" customFormat="1" ht="28.5" customHeight="1" x14ac:dyDescent="0.25">
      <c r="A43" s="13"/>
      <c r="B43" s="92" t="s">
        <v>41</v>
      </c>
      <c r="C43" s="92"/>
      <c r="D43" s="92"/>
      <c r="E43" s="92"/>
      <c r="F43" s="14">
        <f>G43+H43+I43</f>
        <v>532298.5</v>
      </c>
      <c r="G43" s="14">
        <f>G44+G51+G75+G65</f>
        <v>270468.2</v>
      </c>
      <c r="H43" s="14">
        <f>H44+H51+H75+H65</f>
        <v>248459.30000000002</v>
      </c>
      <c r="I43" s="14">
        <f>I44+I51+I75+I65</f>
        <v>13371</v>
      </c>
      <c r="J43" s="15"/>
      <c r="K43" s="15"/>
    </row>
    <row r="44" spans="1:252" ht="30.75" customHeight="1" x14ac:dyDescent="0.25">
      <c r="A44" s="80"/>
      <c r="B44" s="24" t="s">
        <v>7</v>
      </c>
      <c r="C44" s="24"/>
      <c r="D44" s="25"/>
      <c r="E44" s="79" t="s">
        <v>8</v>
      </c>
      <c r="F44" s="18">
        <f t="shared" si="0"/>
        <v>38021.799999999988</v>
      </c>
      <c r="G44" s="14">
        <f>G47+G45</f>
        <v>38021.799999999988</v>
      </c>
      <c r="H44" s="14"/>
      <c r="I44" s="80"/>
      <c r="J44" s="41"/>
      <c r="K44" s="41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42"/>
      <c r="AN44" s="42"/>
      <c r="AO44" s="42"/>
      <c r="AP44" s="42"/>
      <c r="AQ44" s="42"/>
      <c r="AR44" s="42"/>
      <c r="AS44" s="42"/>
      <c r="AT44" s="42"/>
      <c r="AU44" s="42"/>
      <c r="AV44" s="42"/>
      <c r="AW44" s="42"/>
      <c r="AX44" s="42"/>
      <c r="AY44" s="42"/>
      <c r="AZ44" s="42"/>
      <c r="BA44" s="42"/>
      <c r="BB44" s="42"/>
      <c r="BC44" s="42"/>
      <c r="BD44" s="42"/>
      <c r="BE44" s="42"/>
      <c r="BF44" s="42"/>
      <c r="BG44" s="42"/>
      <c r="BH44" s="42"/>
      <c r="BI44" s="42"/>
      <c r="BJ44" s="42"/>
      <c r="BK44" s="42"/>
      <c r="BL44" s="42"/>
      <c r="BM44" s="42"/>
      <c r="BN44" s="42"/>
      <c r="BO44" s="42"/>
      <c r="BP44" s="42"/>
      <c r="BQ44" s="42"/>
      <c r="BR44" s="42"/>
      <c r="BS44" s="42"/>
      <c r="BT44" s="42"/>
      <c r="BU44" s="42"/>
      <c r="BV44" s="42"/>
      <c r="BW44" s="42"/>
      <c r="BX44" s="42"/>
      <c r="BY44" s="42"/>
      <c r="BZ44" s="42"/>
      <c r="CA44" s="42"/>
      <c r="CB44" s="42"/>
      <c r="CC44" s="42"/>
      <c r="CD44" s="42"/>
      <c r="CE44" s="42"/>
      <c r="CF44" s="42"/>
      <c r="CG44" s="42"/>
      <c r="CH44" s="42"/>
      <c r="CI44" s="42"/>
      <c r="CJ44" s="42"/>
      <c r="CK44" s="42"/>
      <c r="CL44" s="42"/>
      <c r="CM44" s="42"/>
      <c r="CN44" s="42"/>
      <c r="CO44" s="42"/>
      <c r="CP44" s="42"/>
      <c r="CQ44" s="42"/>
      <c r="CR44" s="42"/>
      <c r="CS44" s="42"/>
      <c r="CT44" s="42"/>
      <c r="CU44" s="42"/>
      <c r="CV44" s="42"/>
      <c r="CW44" s="42"/>
      <c r="CX44" s="42"/>
      <c r="CY44" s="42"/>
      <c r="CZ44" s="42"/>
      <c r="DA44" s="42"/>
      <c r="DB44" s="42"/>
      <c r="DC44" s="42"/>
      <c r="DD44" s="42"/>
      <c r="DE44" s="42"/>
      <c r="DF44" s="42"/>
      <c r="DG44" s="42"/>
      <c r="DH44" s="42"/>
      <c r="DI44" s="42"/>
      <c r="DJ44" s="42"/>
      <c r="DK44" s="42"/>
      <c r="DL44" s="42"/>
      <c r="DM44" s="42"/>
      <c r="DN44" s="42"/>
      <c r="DO44" s="42"/>
      <c r="DP44" s="42"/>
      <c r="DQ44" s="42"/>
      <c r="DR44" s="42"/>
      <c r="DS44" s="42"/>
      <c r="DT44" s="42"/>
      <c r="DU44" s="42"/>
      <c r="DV44" s="42"/>
      <c r="DW44" s="42"/>
      <c r="DX44" s="42"/>
      <c r="DY44" s="42"/>
      <c r="DZ44" s="42"/>
      <c r="EA44" s="42"/>
      <c r="EB44" s="42"/>
      <c r="EC44" s="42"/>
      <c r="ED44" s="42"/>
      <c r="EE44" s="42"/>
      <c r="EF44" s="42"/>
      <c r="EG44" s="42"/>
      <c r="EH44" s="42"/>
      <c r="EI44" s="42"/>
      <c r="EJ44" s="42"/>
      <c r="EK44" s="42"/>
      <c r="EL44" s="42"/>
      <c r="EM44" s="42"/>
      <c r="EN44" s="42"/>
      <c r="EO44" s="42"/>
      <c r="EP44" s="42"/>
      <c r="EQ44" s="42"/>
      <c r="ER44" s="42"/>
      <c r="ES44" s="42"/>
      <c r="ET44" s="42"/>
      <c r="EU44" s="42"/>
      <c r="EV44" s="42"/>
      <c r="EW44" s="42"/>
      <c r="EX44" s="42"/>
      <c r="EY44" s="42"/>
      <c r="EZ44" s="42"/>
      <c r="FA44" s="42"/>
      <c r="FB44" s="42"/>
      <c r="FC44" s="42"/>
      <c r="FD44" s="42"/>
      <c r="FE44" s="42"/>
      <c r="FF44" s="42"/>
      <c r="FG44" s="42"/>
      <c r="FH44" s="42"/>
      <c r="FI44" s="42"/>
      <c r="FJ44" s="42"/>
      <c r="FK44" s="42"/>
      <c r="FL44" s="42"/>
      <c r="FM44" s="42"/>
      <c r="FN44" s="42"/>
      <c r="FO44" s="42"/>
      <c r="FP44" s="42"/>
      <c r="FQ44" s="42"/>
      <c r="FR44" s="42"/>
      <c r="FS44" s="42"/>
      <c r="FT44" s="42"/>
      <c r="FU44" s="42"/>
      <c r="FV44" s="42"/>
      <c r="FW44" s="42"/>
      <c r="FX44" s="42"/>
      <c r="FY44" s="42"/>
      <c r="FZ44" s="42"/>
      <c r="GA44" s="42"/>
      <c r="GB44" s="42"/>
      <c r="GC44" s="42"/>
      <c r="GD44" s="42"/>
      <c r="GE44" s="42"/>
      <c r="GF44" s="42"/>
      <c r="GG44" s="42"/>
      <c r="GH44" s="42"/>
      <c r="GI44" s="42"/>
      <c r="GJ44" s="42"/>
      <c r="GK44" s="42"/>
      <c r="GL44" s="42"/>
      <c r="GM44" s="42"/>
      <c r="GN44" s="42"/>
      <c r="GO44" s="42"/>
      <c r="GP44" s="42"/>
      <c r="GQ44" s="42"/>
      <c r="GR44" s="42"/>
      <c r="GS44" s="42"/>
      <c r="GT44" s="42"/>
      <c r="GU44" s="42"/>
      <c r="GV44" s="42"/>
      <c r="GW44" s="42"/>
      <c r="GX44" s="42"/>
      <c r="GY44" s="42"/>
      <c r="GZ44" s="42"/>
      <c r="HA44" s="42"/>
      <c r="HB44" s="42"/>
      <c r="HC44" s="42"/>
      <c r="HD44" s="42"/>
      <c r="HE44" s="42"/>
      <c r="HF44" s="42"/>
      <c r="HG44" s="42"/>
      <c r="HH44" s="42"/>
      <c r="HI44" s="42"/>
      <c r="HJ44" s="42"/>
      <c r="HK44" s="42"/>
      <c r="HL44" s="42"/>
      <c r="HM44" s="42"/>
      <c r="HN44" s="42"/>
      <c r="HO44" s="42"/>
      <c r="HP44" s="42"/>
      <c r="HQ44" s="42"/>
      <c r="HR44" s="42"/>
      <c r="HS44" s="42"/>
      <c r="HT44" s="42"/>
      <c r="HU44" s="42"/>
      <c r="HV44" s="42"/>
      <c r="HW44" s="42"/>
      <c r="HX44" s="42"/>
      <c r="HY44" s="42"/>
      <c r="HZ44" s="42"/>
      <c r="IA44" s="42"/>
      <c r="IB44" s="42"/>
      <c r="IC44" s="42"/>
      <c r="ID44" s="42"/>
      <c r="IE44" s="42"/>
      <c r="IF44" s="42"/>
      <c r="IG44" s="42"/>
      <c r="IH44" s="42"/>
      <c r="II44" s="42"/>
      <c r="IJ44" s="42"/>
      <c r="IK44" s="42"/>
      <c r="IL44" s="42"/>
      <c r="IM44" s="42"/>
      <c r="IN44" s="42"/>
      <c r="IO44" s="42"/>
      <c r="IP44" s="42"/>
      <c r="IQ44" s="42"/>
      <c r="IR44" s="42"/>
    </row>
    <row r="45" spans="1:252" ht="30.75" customHeight="1" x14ac:dyDescent="0.25">
      <c r="A45" s="80"/>
      <c r="B45" s="24" t="s">
        <v>84</v>
      </c>
      <c r="C45" s="24"/>
      <c r="D45" s="25"/>
      <c r="E45" s="79" t="s">
        <v>85</v>
      </c>
      <c r="F45" s="18">
        <f>G45+H45</f>
        <v>3800</v>
      </c>
      <c r="G45" s="14">
        <f>G46</f>
        <v>3800</v>
      </c>
      <c r="H45" s="14"/>
      <c r="I45" s="80"/>
      <c r="J45" s="41"/>
      <c r="K45" s="41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  <c r="AF45" s="42"/>
      <c r="AG45" s="42"/>
      <c r="AH45" s="42"/>
      <c r="AI45" s="42"/>
      <c r="AJ45" s="42"/>
      <c r="AK45" s="42"/>
      <c r="AL45" s="42"/>
      <c r="AM45" s="42"/>
      <c r="AN45" s="42"/>
      <c r="AO45" s="42"/>
      <c r="AP45" s="42"/>
      <c r="AQ45" s="42"/>
      <c r="AR45" s="42"/>
      <c r="AS45" s="42"/>
      <c r="AT45" s="42"/>
      <c r="AU45" s="42"/>
      <c r="AV45" s="42"/>
      <c r="AW45" s="42"/>
      <c r="AX45" s="42"/>
      <c r="AY45" s="42"/>
      <c r="AZ45" s="42"/>
      <c r="BA45" s="42"/>
      <c r="BB45" s="42"/>
      <c r="BC45" s="42"/>
      <c r="BD45" s="42"/>
      <c r="BE45" s="42"/>
      <c r="BF45" s="42"/>
      <c r="BG45" s="42"/>
      <c r="BH45" s="42"/>
      <c r="BI45" s="42"/>
      <c r="BJ45" s="42"/>
      <c r="BK45" s="42"/>
      <c r="BL45" s="42"/>
      <c r="BM45" s="42"/>
      <c r="BN45" s="42"/>
      <c r="BO45" s="42"/>
      <c r="BP45" s="42"/>
      <c r="BQ45" s="42"/>
      <c r="BR45" s="42"/>
      <c r="BS45" s="42"/>
      <c r="BT45" s="42"/>
      <c r="BU45" s="42"/>
      <c r="BV45" s="42"/>
      <c r="BW45" s="42"/>
      <c r="BX45" s="42"/>
      <c r="BY45" s="42"/>
      <c r="BZ45" s="42"/>
      <c r="CA45" s="42"/>
      <c r="CB45" s="42"/>
      <c r="CC45" s="42"/>
      <c r="CD45" s="42"/>
      <c r="CE45" s="42"/>
      <c r="CF45" s="42"/>
      <c r="CG45" s="42"/>
      <c r="CH45" s="42"/>
      <c r="CI45" s="42"/>
      <c r="CJ45" s="42"/>
      <c r="CK45" s="42"/>
      <c r="CL45" s="42"/>
      <c r="CM45" s="42"/>
      <c r="CN45" s="42"/>
      <c r="CO45" s="42"/>
      <c r="CP45" s="42"/>
      <c r="CQ45" s="42"/>
      <c r="CR45" s="42"/>
      <c r="CS45" s="42"/>
      <c r="CT45" s="42"/>
      <c r="CU45" s="42"/>
      <c r="CV45" s="42"/>
      <c r="CW45" s="42"/>
      <c r="CX45" s="42"/>
      <c r="CY45" s="42"/>
      <c r="CZ45" s="42"/>
      <c r="DA45" s="42"/>
      <c r="DB45" s="42"/>
      <c r="DC45" s="42"/>
      <c r="DD45" s="42"/>
      <c r="DE45" s="42"/>
      <c r="DF45" s="42"/>
      <c r="DG45" s="42"/>
      <c r="DH45" s="42"/>
      <c r="DI45" s="42"/>
      <c r="DJ45" s="42"/>
      <c r="DK45" s="42"/>
      <c r="DL45" s="42"/>
      <c r="DM45" s="42"/>
      <c r="DN45" s="42"/>
      <c r="DO45" s="42"/>
      <c r="DP45" s="42"/>
      <c r="DQ45" s="42"/>
      <c r="DR45" s="42"/>
      <c r="DS45" s="42"/>
      <c r="DT45" s="42"/>
      <c r="DU45" s="42"/>
      <c r="DV45" s="42"/>
      <c r="DW45" s="42"/>
      <c r="DX45" s="42"/>
      <c r="DY45" s="42"/>
      <c r="DZ45" s="42"/>
      <c r="EA45" s="42"/>
      <c r="EB45" s="42"/>
      <c r="EC45" s="42"/>
      <c r="ED45" s="42"/>
      <c r="EE45" s="42"/>
      <c r="EF45" s="42"/>
      <c r="EG45" s="42"/>
      <c r="EH45" s="42"/>
      <c r="EI45" s="42"/>
      <c r="EJ45" s="42"/>
      <c r="EK45" s="42"/>
      <c r="EL45" s="42"/>
      <c r="EM45" s="42"/>
      <c r="EN45" s="42"/>
      <c r="EO45" s="42"/>
      <c r="EP45" s="42"/>
      <c r="EQ45" s="42"/>
      <c r="ER45" s="42"/>
      <c r="ES45" s="42"/>
      <c r="ET45" s="42"/>
      <c r="EU45" s="42"/>
      <c r="EV45" s="42"/>
      <c r="EW45" s="42"/>
      <c r="EX45" s="42"/>
      <c r="EY45" s="42"/>
      <c r="EZ45" s="42"/>
      <c r="FA45" s="42"/>
      <c r="FB45" s="42"/>
      <c r="FC45" s="42"/>
      <c r="FD45" s="42"/>
      <c r="FE45" s="42"/>
      <c r="FF45" s="42"/>
      <c r="FG45" s="42"/>
      <c r="FH45" s="42"/>
      <c r="FI45" s="42"/>
      <c r="FJ45" s="42"/>
      <c r="FK45" s="42"/>
      <c r="FL45" s="42"/>
      <c r="FM45" s="42"/>
      <c r="FN45" s="42"/>
      <c r="FO45" s="42"/>
      <c r="FP45" s="42"/>
      <c r="FQ45" s="42"/>
      <c r="FR45" s="42"/>
      <c r="FS45" s="42"/>
      <c r="FT45" s="42"/>
      <c r="FU45" s="42"/>
      <c r="FV45" s="42"/>
      <c r="FW45" s="42"/>
      <c r="FX45" s="42"/>
      <c r="FY45" s="42"/>
      <c r="FZ45" s="42"/>
      <c r="GA45" s="42"/>
      <c r="GB45" s="42"/>
      <c r="GC45" s="42"/>
      <c r="GD45" s="42"/>
      <c r="GE45" s="42"/>
      <c r="GF45" s="42"/>
      <c r="GG45" s="42"/>
      <c r="GH45" s="42"/>
      <c r="GI45" s="42"/>
      <c r="GJ45" s="42"/>
      <c r="GK45" s="42"/>
      <c r="GL45" s="42"/>
      <c r="GM45" s="42"/>
      <c r="GN45" s="42"/>
      <c r="GO45" s="42"/>
      <c r="GP45" s="42"/>
      <c r="GQ45" s="42"/>
      <c r="GR45" s="42"/>
      <c r="GS45" s="42"/>
      <c r="GT45" s="42"/>
      <c r="GU45" s="42"/>
      <c r="GV45" s="42"/>
      <c r="GW45" s="42"/>
      <c r="GX45" s="42"/>
      <c r="GY45" s="42"/>
      <c r="GZ45" s="42"/>
      <c r="HA45" s="42"/>
      <c r="HB45" s="42"/>
      <c r="HC45" s="42"/>
      <c r="HD45" s="42"/>
      <c r="HE45" s="42"/>
      <c r="HF45" s="42"/>
      <c r="HG45" s="42"/>
      <c r="HH45" s="42"/>
      <c r="HI45" s="42"/>
      <c r="HJ45" s="42"/>
      <c r="HK45" s="42"/>
      <c r="HL45" s="42"/>
      <c r="HM45" s="42"/>
      <c r="HN45" s="42"/>
      <c r="HO45" s="42"/>
      <c r="HP45" s="42"/>
      <c r="HQ45" s="42"/>
      <c r="HR45" s="42"/>
      <c r="HS45" s="42"/>
      <c r="HT45" s="42"/>
      <c r="HU45" s="42"/>
      <c r="HV45" s="42"/>
      <c r="HW45" s="42"/>
      <c r="HX45" s="42"/>
      <c r="HY45" s="42"/>
      <c r="HZ45" s="42"/>
      <c r="IA45" s="42"/>
      <c r="IB45" s="42"/>
      <c r="IC45" s="42"/>
      <c r="ID45" s="42"/>
      <c r="IE45" s="42"/>
      <c r="IF45" s="42"/>
      <c r="IG45" s="42"/>
      <c r="IH45" s="42"/>
      <c r="II45" s="42"/>
      <c r="IJ45" s="42"/>
      <c r="IK45" s="42"/>
      <c r="IL45" s="42"/>
      <c r="IM45" s="42"/>
      <c r="IN45" s="42"/>
      <c r="IO45" s="42"/>
      <c r="IP45" s="42"/>
      <c r="IQ45" s="42"/>
      <c r="IR45" s="42"/>
    </row>
    <row r="46" spans="1:252" s="3" customFormat="1" ht="46.5" customHeight="1" x14ac:dyDescent="0.25">
      <c r="A46" s="80"/>
      <c r="B46" s="86" t="s">
        <v>84</v>
      </c>
      <c r="C46" s="86" t="s">
        <v>86</v>
      </c>
      <c r="D46" s="25">
        <v>200</v>
      </c>
      <c r="E46" s="43" t="s">
        <v>87</v>
      </c>
      <c r="F46" s="23">
        <f>G46+H46</f>
        <v>3800</v>
      </c>
      <c r="G46" s="22">
        <v>3800</v>
      </c>
      <c r="H46" s="22"/>
      <c r="I46" s="80"/>
      <c r="J46" s="41"/>
      <c r="K46" s="41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2"/>
      <c r="AS46" s="42"/>
      <c r="AT46" s="42"/>
      <c r="AU46" s="42"/>
      <c r="AV46" s="42"/>
      <c r="AW46" s="42"/>
      <c r="AX46" s="42"/>
      <c r="AY46" s="42"/>
      <c r="AZ46" s="42"/>
      <c r="BA46" s="42"/>
      <c r="BB46" s="42"/>
      <c r="BC46" s="42"/>
      <c r="BD46" s="42"/>
      <c r="BE46" s="42"/>
      <c r="BF46" s="42"/>
      <c r="BG46" s="42"/>
      <c r="BH46" s="42"/>
      <c r="BI46" s="42"/>
      <c r="BJ46" s="42"/>
      <c r="BK46" s="42"/>
      <c r="BL46" s="42"/>
      <c r="BM46" s="42"/>
      <c r="BN46" s="42"/>
      <c r="BO46" s="42"/>
      <c r="BP46" s="42"/>
      <c r="BQ46" s="42"/>
      <c r="BR46" s="42"/>
      <c r="BS46" s="42"/>
      <c r="BT46" s="42"/>
      <c r="BU46" s="42"/>
      <c r="BV46" s="42"/>
      <c r="BW46" s="42"/>
      <c r="BX46" s="42"/>
      <c r="BY46" s="42"/>
      <c r="BZ46" s="42"/>
      <c r="CA46" s="42"/>
      <c r="CB46" s="42"/>
      <c r="CC46" s="42"/>
      <c r="CD46" s="42"/>
      <c r="CE46" s="42"/>
      <c r="CF46" s="42"/>
      <c r="CG46" s="42"/>
      <c r="CH46" s="42"/>
      <c r="CI46" s="42"/>
      <c r="CJ46" s="42"/>
      <c r="CK46" s="42"/>
      <c r="CL46" s="42"/>
      <c r="CM46" s="42"/>
      <c r="CN46" s="42"/>
      <c r="CO46" s="42"/>
      <c r="CP46" s="42"/>
      <c r="CQ46" s="42"/>
      <c r="CR46" s="42"/>
      <c r="CS46" s="42"/>
      <c r="CT46" s="42"/>
      <c r="CU46" s="42"/>
      <c r="CV46" s="42"/>
      <c r="CW46" s="42"/>
      <c r="CX46" s="42"/>
      <c r="CY46" s="42"/>
      <c r="CZ46" s="42"/>
      <c r="DA46" s="42"/>
      <c r="DB46" s="42"/>
      <c r="DC46" s="42"/>
      <c r="DD46" s="42"/>
      <c r="DE46" s="42"/>
      <c r="DF46" s="42"/>
      <c r="DG46" s="42"/>
      <c r="DH46" s="42"/>
      <c r="DI46" s="42"/>
      <c r="DJ46" s="42"/>
      <c r="DK46" s="42"/>
      <c r="DL46" s="42"/>
      <c r="DM46" s="42"/>
      <c r="DN46" s="42"/>
      <c r="DO46" s="42"/>
      <c r="DP46" s="42"/>
      <c r="DQ46" s="42"/>
      <c r="DR46" s="42"/>
      <c r="DS46" s="42"/>
      <c r="DT46" s="42"/>
      <c r="DU46" s="42"/>
      <c r="DV46" s="42"/>
      <c r="DW46" s="42"/>
      <c r="DX46" s="42"/>
      <c r="DY46" s="42"/>
      <c r="DZ46" s="42"/>
      <c r="EA46" s="42"/>
      <c r="EB46" s="42"/>
      <c r="EC46" s="42"/>
      <c r="ED46" s="42"/>
      <c r="EE46" s="42"/>
      <c r="EF46" s="42"/>
      <c r="EG46" s="42"/>
      <c r="EH46" s="42"/>
      <c r="EI46" s="42"/>
      <c r="EJ46" s="42"/>
      <c r="EK46" s="42"/>
      <c r="EL46" s="42"/>
      <c r="EM46" s="42"/>
      <c r="EN46" s="42"/>
      <c r="EO46" s="42"/>
      <c r="EP46" s="42"/>
      <c r="EQ46" s="42"/>
      <c r="ER46" s="42"/>
      <c r="ES46" s="42"/>
      <c r="ET46" s="42"/>
      <c r="EU46" s="42"/>
      <c r="EV46" s="42"/>
      <c r="EW46" s="42"/>
      <c r="EX46" s="42"/>
      <c r="EY46" s="42"/>
      <c r="EZ46" s="42"/>
      <c r="FA46" s="42"/>
      <c r="FB46" s="42"/>
      <c r="FC46" s="42"/>
      <c r="FD46" s="42"/>
      <c r="FE46" s="42"/>
      <c r="FF46" s="42"/>
      <c r="FG46" s="42"/>
      <c r="FH46" s="42"/>
      <c r="FI46" s="42"/>
      <c r="FJ46" s="42"/>
      <c r="FK46" s="42"/>
      <c r="FL46" s="42"/>
      <c r="FM46" s="42"/>
      <c r="FN46" s="42"/>
      <c r="FO46" s="42"/>
      <c r="FP46" s="42"/>
      <c r="FQ46" s="42"/>
      <c r="FR46" s="42"/>
      <c r="FS46" s="42"/>
      <c r="FT46" s="42"/>
      <c r="FU46" s="42"/>
      <c r="FV46" s="42"/>
      <c r="FW46" s="42"/>
      <c r="FX46" s="42"/>
      <c r="FY46" s="42"/>
      <c r="FZ46" s="42"/>
      <c r="GA46" s="42"/>
      <c r="GB46" s="42"/>
      <c r="GC46" s="42"/>
      <c r="GD46" s="42"/>
      <c r="GE46" s="42"/>
      <c r="GF46" s="42"/>
      <c r="GG46" s="42"/>
      <c r="GH46" s="42"/>
      <c r="GI46" s="42"/>
      <c r="GJ46" s="42"/>
      <c r="GK46" s="42"/>
      <c r="GL46" s="42"/>
      <c r="GM46" s="42"/>
      <c r="GN46" s="42"/>
      <c r="GO46" s="42"/>
      <c r="GP46" s="42"/>
      <c r="GQ46" s="42"/>
      <c r="GR46" s="42"/>
      <c r="GS46" s="42"/>
      <c r="GT46" s="42"/>
      <c r="GU46" s="42"/>
      <c r="GV46" s="42"/>
      <c r="GW46" s="42"/>
      <c r="GX46" s="42"/>
      <c r="GY46" s="42"/>
      <c r="GZ46" s="42"/>
      <c r="HA46" s="42"/>
      <c r="HB46" s="42"/>
      <c r="HC46" s="42"/>
      <c r="HD46" s="42"/>
      <c r="HE46" s="42"/>
      <c r="HF46" s="42"/>
      <c r="HG46" s="42"/>
      <c r="HH46" s="42"/>
      <c r="HI46" s="42"/>
      <c r="HJ46" s="42"/>
      <c r="HK46" s="42"/>
      <c r="HL46" s="42"/>
      <c r="HM46" s="42"/>
      <c r="HN46" s="42"/>
      <c r="HO46" s="42"/>
      <c r="HP46" s="42"/>
      <c r="HQ46" s="42"/>
      <c r="HR46" s="42"/>
      <c r="HS46" s="42"/>
      <c r="HT46" s="42"/>
      <c r="HU46" s="42"/>
      <c r="HV46" s="42"/>
      <c r="HW46" s="42"/>
      <c r="HX46" s="42"/>
      <c r="HY46" s="42"/>
      <c r="HZ46" s="42"/>
      <c r="IA46" s="42"/>
      <c r="IB46" s="42"/>
      <c r="IC46" s="42"/>
      <c r="ID46" s="42"/>
      <c r="IE46" s="42"/>
      <c r="IF46" s="42"/>
      <c r="IG46" s="42"/>
      <c r="IH46" s="42"/>
      <c r="II46" s="42"/>
      <c r="IJ46" s="42"/>
      <c r="IK46" s="42"/>
      <c r="IL46" s="42"/>
      <c r="IM46" s="42"/>
      <c r="IN46" s="42"/>
      <c r="IO46" s="42"/>
      <c r="IP46" s="42"/>
      <c r="IQ46" s="42"/>
      <c r="IR46" s="42"/>
    </row>
    <row r="47" spans="1:252" s="7" customFormat="1" ht="28.5" customHeight="1" x14ac:dyDescent="0.25">
      <c r="A47" s="44"/>
      <c r="B47" s="26" t="s">
        <v>9</v>
      </c>
      <c r="C47" s="27"/>
      <c r="D47" s="27"/>
      <c r="E47" s="88" t="s">
        <v>10</v>
      </c>
      <c r="F47" s="18">
        <f t="shared" si="0"/>
        <v>34221.799999999988</v>
      </c>
      <c r="G47" s="18">
        <f>SUM(G48:G50)</f>
        <v>34221.799999999988</v>
      </c>
      <c r="H47" s="18"/>
      <c r="I47" s="45"/>
      <c r="J47" s="46"/>
      <c r="K47" s="46"/>
    </row>
    <row r="48" spans="1:252" s="51" customFormat="1" ht="45" customHeight="1" x14ac:dyDescent="0.25">
      <c r="A48" s="44"/>
      <c r="B48" s="80" t="s">
        <v>9</v>
      </c>
      <c r="C48" s="47">
        <v>1340344300</v>
      </c>
      <c r="D48" s="80" t="s">
        <v>12</v>
      </c>
      <c r="E48" s="48" t="s">
        <v>32</v>
      </c>
      <c r="F48" s="23">
        <f>G48+H48</f>
        <v>3747.9999999999854</v>
      </c>
      <c r="G48" s="23">
        <f>16318+124500+28880-15586.7-56473.3-23890-70000</f>
        <v>3747.9999999999854</v>
      </c>
      <c r="H48" s="23"/>
      <c r="I48" s="49"/>
      <c r="J48" s="50"/>
      <c r="K48" s="50"/>
    </row>
    <row r="49" spans="1:11" s="51" customFormat="1" ht="47.25" customHeight="1" x14ac:dyDescent="0.25">
      <c r="A49" s="44"/>
      <c r="B49" s="80" t="s">
        <v>9</v>
      </c>
      <c r="C49" s="47">
        <v>1340344300</v>
      </c>
      <c r="D49" s="80" t="s">
        <v>12</v>
      </c>
      <c r="E49" s="48" t="s">
        <v>120</v>
      </c>
      <c r="F49" s="23">
        <f>G49+H49</f>
        <v>12309.8</v>
      </c>
      <c r="G49" s="22">
        <f>509.8+8300+3500</f>
        <v>12309.8</v>
      </c>
      <c r="H49" s="23"/>
      <c r="I49" s="49"/>
      <c r="J49" s="52"/>
      <c r="K49" s="50"/>
    </row>
    <row r="50" spans="1:11" ht="46.5" customHeight="1" x14ac:dyDescent="0.25">
      <c r="A50" s="44"/>
      <c r="B50" s="80" t="s">
        <v>9</v>
      </c>
      <c r="C50" s="86" t="s">
        <v>65</v>
      </c>
      <c r="D50" s="80" t="s">
        <v>12</v>
      </c>
      <c r="E50" s="31" t="s">
        <v>77</v>
      </c>
      <c r="F50" s="22">
        <f t="shared" si="0"/>
        <v>18164</v>
      </c>
      <c r="G50" s="22">
        <f>26000+10000-17836</f>
        <v>18164</v>
      </c>
      <c r="H50" s="23"/>
      <c r="I50" s="53"/>
      <c r="J50" s="54"/>
      <c r="K50" s="54"/>
    </row>
    <row r="51" spans="1:11" ht="30.75" customHeight="1" x14ac:dyDescent="0.25">
      <c r="A51" s="53"/>
      <c r="B51" s="24" t="s">
        <v>13</v>
      </c>
      <c r="C51" s="80"/>
      <c r="D51" s="80"/>
      <c r="E51" s="78" t="s">
        <v>14</v>
      </c>
      <c r="F51" s="14">
        <f>G51+H51+I51</f>
        <v>298815.40000000002</v>
      </c>
      <c r="G51" s="14">
        <f>G52+G55</f>
        <v>122584.7</v>
      </c>
      <c r="H51" s="14">
        <f>H52+H55</f>
        <v>175859.7</v>
      </c>
      <c r="I51" s="14">
        <f>I52+I55</f>
        <v>371</v>
      </c>
      <c r="J51" s="54"/>
      <c r="K51" s="54"/>
    </row>
    <row r="52" spans="1:11" ht="30" customHeight="1" x14ac:dyDescent="0.25">
      <c r="A52" s="53"/>
      <c r="B52" s="24" t="s">
        <v>48</v>
      </c>
      <c r="C52" s="80"/>
      <c r="D52" s="80"/>
      <c r="E52" s="78" t="s">
        <v>49</v>
      </c>
      <c r="F52" s="14">
        <f t="shared" si="0"/>
        <v>13800</v>
      </c>
      <c r="G52" s="14">
        <f>G53+G54</f>
        <v>13800</v>
      </c>
      <c r="H52" s="14"/>
      <c r="I52" s="53"/>
      <c r="J52" s="54"/>
      <c r="K52" s="54"/>
    </row>
    <row r="53" spans="1:11" s="3" customFormat="1" ht="60" customHeight="1" x14ac:dyDescent="0.25">
      <c r="A53" s="55"/>
      <c r="B53" s="86" t="s">
        <v>48</v>
      </c>
      <c r="C53" s="80" t="s">
        <v>76</v>
      </c>
      <c r="D53" s="80" t="s">
        <v>12</v>
      </c>
      <c r="E53" s="33" t="s">
        <v>88</v>
      </c>
      <c r="F53" s="22">
        <f>G53+H53</f>
        <v>500</v>
      </c>
      <c r="G53" s="22">
        <f>7000-6500</f>
        <v>500</v>
      </c>
      <c r="H53" s="22"/>
      <c r="I53" s="55"/>
      <c r="J53" s="56"/>
      <c r="K53" s="56"/>
    </row>
    <row r="54" spans="1:11" s="3" customFormat="1" ht="46.5" customHeight="1" x14ac:dyDescent="0.25">
      <c r="A54" s="55"/>
      <c r="B54" s="86" t="s">
        <v>48</v>
      </c>
      <c r="C54" s="80" t="s">
        <v>76</v>
      </c>
      <c r="D54" s="80" t="s">
        <v>12</v>
      </c>
      <c r="E54" s="33" t="s">
        <v>90</v>
      </c>
      <c r="F54" s="22">
        <f>G54+H54</f>
        <v>13300</v>
      </c>
      <c r="G54" s="22">
        <f>12800-12500+13000</f>
        <v>13300</v>
      </c>
      <c r="H54" s="22"/>
      <c r="I54" s="55"/>
      <c r="J54" s="56"/>
      <c r="K54" s="56"/>
    </row>
    <row r="55" spans="1:11" s="3" customFormat="1" ht="28.5" customHeight="1" x14ac:dyDescent="0.25">
      <c r="A55" s="55"/>
      <c r="B55" s="24" t="s">
        <v>15</v>
      </c>
      <c r="C55" s="24"/>
      <c r="D55" s="24"/>
      <c r="E55" s="78" t="s">
        <v>16</v>
      </c>
      <c r="F55" s="14">
        <f>G55+H55+I55</f>
        <v>285015.40000000002</v>
      </c>
      <c r="G55" s="14">
        <f>SUM(G56:G64)</f>
        <v>108784.7</v>
      </c>
      <c r="H55" s="14">
        <f t="shared" ref="H55:I55" si="4">SUM(H56:H64)</f>
        <v>175859.7</v>
      </c>
      <c r="I55" s="14">
        <f t="shared" si="4"/>
        <v>371</v>
      </c>
      <c r="J55" s="56"/>
      <c r="K55" s="56"/>
    </row>
    <row r="56" spans="1:11" s="3" customFormat="1" ht="61.5" customHeight="1" x14ac:dyDescent="0.25">
      <c r="A56" s="55"/>
      <c r="B56" s="82" t="s">
        <v>15</v>
      </c>
      <c r="C56" s="86" t="s">
        <v>115</v>
      </c>
      <c r="D56" s="82" t="s">
        <v>12</v>
      </c>
      <c r="E56" s="84" t="s">
        <v>108</v>
      </c>
      <c r="F56" s="22">
        <f>G56+H56</f>
        <v>136381</v>
      </c>
      <c r="G56" s="57">
        <f>14500+100+12.2</f>
        <v>14612.2</v>
      </c>
      <c r="H56" s="57">
        <f>107156.5+14612.2+0.1</f>
        <v>121768.8</v>
      </c>
      <c r="I56" s="57"/>
      <c r="J56" s="56"/>
    </row>
    <row r="57" spans="1:11" s="3" customFormat="1" ht="57" customHeight="1" x14ac:dyDescent="0.25">
      <c r="A57" s="55"/>
      <c r="B57" s="80" t="s">
        <v>15</v>
      </c>
      <c r="C57" s="86" t="s">
        <v>72</v>
      </c>
      <c r="D57" s="80" t="s">
        <v>12</v>
      </c>
      <c r="E57" s="33" t="s">
        <v>31</v>
      </c>
      <c r="F57" s="22">
        <f t="shared" ref="F57:F64" si="5">G57+H57</f>
        <v>74212.7</v>
      </c>
      <c r="G57" s="57">
        <f>10061+10060.8</f>
        <v>20121.8</v>
      </c>
      <c r="H57" s="57">
        <f>47364+6726.9</f>
        <v>54090.9</v>
      </c>
      <c r="I57" s="55"/>
      <c r="J57" s="56"/>
      <c r="K57" s="56"/>
    </row>
    <row r="58" spans="1:11" s="3" customFormat="1" ht="48" customHeight="1" x14ac:dyDescent="0.25">
      <c r="A58" s="55"/>
      <c r="B58" s="80" t="s">
        <v>15</v>
      </c>
      <c r="C58" s="86" t="s">
        <v>69</v>
      </c>
      <c r="D58" s="80" t="s">
        <v>12</v>
      </c>
      <c r="E58" s="33" t="s">
        <v>119</v>
      </c>
      <c r="F58" s="22">
        <f t="shared" si="5"/>
        <v>29000</v>
      </c>
      <c r="G58" s="57">
        <f>31500-2500</f>
        <v>29000</v>
      </c>
      <c r="H58" s="57"/>
      <c r="I58" s="55"/>
      <c r="J58" s="56"/>
      <c r="K58" s="56"/>
    </row>
    <row r="59" spans="1:11" s="3" customFormat="1" ht="70.5" customHeight="1" x14ac:dyDescent="0.25">
      <c r="A59" s="55"/>
      <c r="B59" s="80" t="s">
        <v>15</v>
      </c>
      <c r="C59" s="86" t="s">
        <v>104</v>
      </c>
      <c r="D59" s="80" t="s">
        <v>12</v>
      </c>
      <c r="E59" s="33" t="s">
        <v>100</v>
      </c>
      <c r="F59" s="22">
        <f>G59+H59+I59</f>
        <v>6650</v>
      </c>
      <c r="G59" s="57">
        <v>6634</v>
      </c>
      <c r="H59" s="57"/>
      <c r="I59" s="57">
        <v>16</v>
      </c>
      <c r="J59" s="56"/>
      <c r="K59" s="56"/>
    </row>
    <row r="60" spans="1:11" s="3" customFormat="1" ht="48" customHeight="1" x14ac:dyDescent="0.25">
      <c r="A60" s="55"/>
      <c r="B60" s="80" t="s">
        <v>15</v>
      </c>
      <c r="C60" s="86" t="s">
        <v>105</v>
      </c>
      <c r="D60" s="80" t="s">
        <v>12</v>
      </c>
      <c r="E60" s="33" t="s">
        <v>101</v>
      </c>
      <c r="F60" s="22">
        <f t="shared" ref="F60:F62" si="6">G60+H60+I60</f>
        <v>4650</v>
      </c>
      <c r="G60" s="57">
        <v>4490</v>
      </c>
      <c r="H60" s="57"/>
      <c r="I60" s="57">
        <v>160</v>
      </c>
      <c r="J60" s="56"/>
      <c r="K60" s="56"/>
    </row>
    <row r="61" spans="1:11" s="3" customFormat="1" ht="48" customHeight="1" x14ac:dyDescent="0.25">
      <c r="A61" s="55"/>
      <c r="B61" s="80" t="s">
        <v>15</v>
      </c>
      <c r="C61" s="86" t="s">
        <v>106</v>
      </c>
      <c r="D61" s="80" t="s">
        <v>12</v>
      </c>
      <c r="E61" s="33" t="s">
        <v>102</v>
      </c>
      <c r="F61" s="22">
        <f t="shared" si="6"/>
        <v>4650</v>
      </c>
      <c r="G61" s="57">
        <v>4490</v>
      </c>
      <c r="H61" s="57"/>
      <c r="I61" s="57">
        <v>160</v>
      </c>
      <c r="J61" s="56"/>
      <c r="K61" s="56"/>
    </row>
    <row r="62" spans="1:11" s="3" customFormat="1" ht="45" customHeight="1" x14ac:dyDescent="0.25">
      <c r="A62" s="55"/>
      <c r="B62" s="80" t="s">
        <v>15</v>
      </c>
      <c r="C62" s="86" t="s">
        <v>107</v>
      </c>
      <c r="D62" s="80" t="s">
        <v>12</v>
      </c>
      <c r="E62" s="33" t="s">
        <v>103</v>
      </c>
      <c r="F62" s="22">
        <f t="shared" si="6"/>
        <v>11650</v>
      </c>
      <c r="G62" s="57">
        <v>11615</v>
      </c>
      <c r="H62" s="57"/>
      <c r="I62" s="57">
        <v>35</v>
      </c>
      <c r="J62" s="56"/>
      <c r="K62" s="56"/>
    </row>
    <row r="63" spans="1:11" s="3" customFormat="1" ht="46.5" customHeight="1" x14ac:dyDescent="0.25">
      <c r="A63" s="55"/>
      <c r="B63" s="80" t="s">
        <v>15</v>
      </c>
      <c r="C63" s="86" t="s">
        <v>69</v>
      </c>
      <c r="D63" s="80" t="s">
        <v>12</v>
      </c>
      <c r="E63" s="33" t="s">
        <v>125</v>
      </c>
      <c r="F63" s="22">
        <f>G63+H63</f>
        <v>10000</v>
      </c>
      <c r="G63" s="22">
        <v>10000</v>
      </c>
      <c r="H63" s="22"/>
      <c r="I63" s="55"/>
      <c r="J63" s="56"/>
      <c r="K63" s="56"/>
    </row>
    <row r="64" spans="1:11" s="3" customFormat="1" ht="46.5" customHeight="1" x14ac:dyDescent="0.25">
      <c r="A64" s="55"/>
      <c r="B64" s="80" t="s">
        <v>15</v>
      </c>
      <c r="C64" s="86" t="s">
        <v>69</v>
      </c>
      <c r="D64" s="80" t="s">
        <v>12</v>
      </c>
      <c r="E64" s="33" t="s">
        <v>52</v>
      </c>
      <c r="F64" s="22">
        <f t="shared" si="5"/>
        <v>7821.6999999999989</v>
      </c>
      <c r="G64" s="57">
        <f>4500+2500+1564+2856-100-12.2-3500+13.9</f>
        <v>7821.6999999999989</v>
      </c>
      <c r="H64" s="57"/>
      <c r="I64" s="55"/>
      <c r="J64" s="56"/>
      <c r="K64" s="58"/>
    </row>
    <row r="65" spans="1:11" s="3" customFormat="1" ht="30.75" customHeight="1" x14ac:dyDescent="0.25">
      <c r="A65" s="55"/>
      <c r="B65" s="26" t="s">
        <v>17</v>
      </c>
      <c r="C65" s="24"/>
      <c r="D65" s="26"/>
      <c r="E65" s="78" t="s">
        <v>18</v>
      </c>
      <c r="F65" s="14">
        <f>G65+H65+I65</f>
        <v>183807.3</v>
      </c>
      <c r="G65" s="14">
        <f>G68+G73+G66</f>
        <v>98207.7</v>
      </c>
      <c r="H65" s="14">
        <f t="shared" ref="H65:I65" si="7">H68+H73+H66</f>
        <v>72599.600000000006</v>
      </c>
      <c r="I65" s="14">
        <f t="shared" si="7"/>
        <v>13000</v>
      </c>
      <c r="J65" s="56"/>
      <c r="K65" s="56"/>
    </row>
    <row r="66" spans="1:11" s="3" customFormat="1" ht="29.25" customHeight="1" x14ac:dyDescent="0.25">
      <c r="A66" s="55"/>
      <c r="B66" s="24" t="s">
        <v>19</v>
      </c>
      <c r="C66" s="24"/>
      <c r="D66" s="24"/>
      <c r="E66" s="87" t="s">
        <v>20</v>
      </c>
      <c r="F66" s="14">
        <f>G66+H66</f>
        <v>9000</v>
      </c>
      <c r="G66" s="14">
        <f>G67</f>
        <v>9000</v>
      </c>
      <c r="H66" s="22"/>
      <c r="I66" s="55"/>
      <c r="J66" s="56"/>
      <c r="K66" s="56"/>
    </row>
    <row r="67" spans="1:11" s="3" customFormat="1" ht="48.75" customHeight="1" x14ac:dyDescent="0.25">
      <c r="A67" s="55"/>
      <c r="B67" s="86" t="s">
        <v>19</v>
      </c>
      <c r="C67" s="86" t="s">
        <v>66</v>
      </c>
      <c r="D67" s="86" t="s">
        <v>12</v>
      </c>
      <c r="E67" s="59" t="s">
        <v>52</v>
      </c>
      <c r="F67" s="22">
        <f>G67+H67</f>
        <v>9000</v>
      </c>
      <c r="G67" s="22">
        <f>4000+5000</f>
        <v>9000</v>
      </c>
      <c r="H67" s="22"/>
      <c r="I67" s="55"/>
      <c r="J67" s="56"/>
      <c r="K67" s="56"/>
    </row>
    <row r="68" spans="1:11" s="3" customFormat="1" ht="27.75" customHeight="1" x14ac:dyDescent="0.25">
      <c r="A68" s="55"/>
      <c r="B68" s="26" t="s">
        <v>117</v>
      </c>
      <c r="C68" s="24"/>
      <c r="D68" s="26"/>
      <c r="E68" s="90" t="s">
        <v>116</v>
      </c>
      <c r="F68" s="14">
        <f>G68+H68+I68</f>
        <v>172064.3</v>
      </c>
      <c r="G68" s="14">
        <f>G69+G70+G72+G71</f>
        <v>86464.7</v>
      </c>
      <c r="H68" s="14">
        <f>H69+H70+H72+H71</f>
        <v>72599.600000000006</v>
      </c>
      <c r="I68" s="14">
        <f>I69+I70+I72+I71</f>
        <v>13000</v>
      </c>
      <c r="J68" s="56"/>
      <c r="K68" s="56"/>
    </row>
    <row r="69" spans="1:11" s="3" customFormat="1" ht="33" customHeight="1" x14ac:dyDescent="0.25">
      <c r="A69" s="55"/>
      <c r="B69" s="96" t="s">
        <v>117</v>
      </c>
      <c r="C69" s="63" t="s">
        <v>127</v>
      </c>
      <c r="D69" s="96" t="s">
        <v>12</v>
      </c>
      <c r="E69" s="98" t="s">
        <v>135</v>
      </c>
      <c r="F69" s="22">
        <f>G69+H69+I69</f>
        <v>57504.7</v>
      </c>
      <c r="G69" s="22">
        <v>4025.5</v>
      </c>
      <c r="H69" s="22">
        <v>53479.199999999997</v>
      </c>
      <c r="I69" s="55"/>
      <c r="J69" s="56"/>
      <c r="K69" s="56"/>
    </row>
    <row r="70" spans="1:11" s="3" customFormat="1" ht="34.5" customHeight="1" x14ac:dyDescent="0.25">
      <c r="A70" s="55"/>
      <c r="B70" s="97"/>
      <c r="C70" s="86" t="s">
        <v>118</v>
      </c>
      <c r="D70" s="97"/>
      <c r="E70" s="99"/>
      <c r="F70" s="22">
        <f>G70+H70+I70</f>
        <v>20559.600000000002</v>
      </c>
      <c r="G70" s="22">
        <v>1439.2</v>
      </c>
      <c r="H70" s="22">
        <f>11854.6+7265.8</f>
        <v>19120.400000000001</v>
      </c>
      <c r="I70" s="55"/>
      <c r="J70" s="56"/>
      <c r="K70" s="56"/>
    </row>
    <row r="71" spans="1:11" s="3" customFormat="1" ht="71.25" customHeight="1" x14ac:dyDescent="0.25">
      <c r="A71" s="55"/>
      <c r="B71" s="83" t="s">
        <v>117</v>
      </c>
      <c r="C71" s="63" t="s">
        <v>66</v>
      </c>
      <c r="D71" s="83" t="s">
        <v>12</v>
      </c>
      <c r="E71" s="85" t="s">
        <v>122</v>
      </c>
      <c r="F71" s="22">
        <f>G71+H71+I71</f>
        <v>89000</v>
      </c>
      <c r="G71" s="22">
        <f>114000-38000</f>
        <v>76000</v>
      </c>
      <c r="H71" s="22"/>
      <c r="I71" s="22">
        <v>13000</v>
      </c>
      <c r="J71" s="56"/>
      <c r="K71" s="58"/>
    </row>
    <row r="72" spans="1:11" s="3" customFormat="1" ht="39.75" customHeight="1" x14ac:dyDescent="0.25">
      <c r="A72" s="55"/>
      <c r="B72" s="83" t="s">
        <v>117</v>
      </c>
      <c r="C72" s="63" t="s">
        <v>66</v>
      </c>
      <c r="D72" s="83" t="s">
        <v>12</v>
      </c>
      <c r="E72" s="59" t="s">
        <v>52</v>
      </c>
      <c r="F72" s="22">
        <f>G72+H72+I72</f>
        <v>5000</v>
      </c>
      <c r="G72" s="22">
        <v>5000</v>
      </c>
      <c r="H72" s="22"/>
      <c r="I72" s="55"/>
      <c r="J72" s="56"/>
      <c r="K72" s="56"/>
    </row>
    <row r="73" spans="1:11" ht="38.25" customHeight="1" x14ac:dyDescent="0.25">
      <c r="A73" s="53"/>
      <c r="B73" s="24" t="s">
        <v>61</v>
      </c>
      <c r="C73" s="60"/>
      <c r="D73" s="86"/>
      <c r="E73" s="61" t="s">
        <v>62</v>
      </c>
      <c r="F73" s="14">
        <f t="shared" ref="F73:F74" si="8">G73+H73</f>
        <v>2743</v>
      </c>
      <c r="G73" s="14">
        <f>SUM(G74:G74)</f>
        <v>2743</v>
      </c>
      <c r="H73" s="14"/>
      <c r="I73" s="53"/>
      <c r="J73" s="54"/>
      <c r="K73" s="54"/>
    </row>
    <row r="74" spans="1:11" ht="45.75" customHeight="1" x14ac:dyDescent="0.25">
      <c r="A74" s="53"/>
      <c r="B74" s="86" t="s">
        <v>61</v>
      </c>
      <c r="C74" s="86" t="s">
        <v>66</v>
      </c>
      <c r="D74" s="86" t="s">
        <v>12</v>
      </c>
      <c r="E74" s="62" t="s">
        <v>89</v>
      </c>
      <c r="F74" s="22">
        <f t="shared" si="8"/>
        <v>2743</v>
      </c>
      <c r="G74" s="22">
        <f>7038.5-4295.5</f>
        <v>2743</v>
      </c>
      <c r="H74" s="22"/>
      <c r="I74" s="53"/>
      <c r="J74" s="54"/>
      <c r="K74" s="54"/>
    </row>
    <row r="75" spans="1:11" ht="30" customHeight="1" x14ac:dyDescent="0.25">
      <c r="A75" s="53"/>
      <c r="B75" s="24" t="s">
        <v>33</v>
      </c>
      <c r="C75" s="86"/>
      <c r="D75" s="86"/>
      <c r="E75" s="78" t="s">
        <v>34</v>
      </c>
      <c r="F75" s="14">
        <f t="shared" si="0"/>
        <v>11654</v>
      </c>
      <c r="G75" s="14">
        <f>G76+G79</f>
        <v>11654</v>
      </c>
      <c r="H75" s="14"/>
      <c r="I75" s="53"/>
      <c r="J75" s="54"/>
      <c r="K75" s="54"/>
    </row>
    <row r="76" spans="1:11" ht="30" customHeight="1" x14ac:dyDescent="0.25">
      <c r="A76" s="53"/>
      <c r="B76" s="24" t="s">
        <v>59</v>
      </c>
      <c r="C76" s="24"/>
      <c r="D76" s="24"/>
      <c r="E76" s="78" t="s">
        <v>58</v>
      </c>
      <c r="F76" s="14">
        <f t="shared" si="0"/>
        <v>2854</v>
      </c>
      <c r="G76" s="14">
        <f>SUM(G77:G78)</f>
        <v>2854</v>
      </c>
      <c r="H76" s="14"/>
      <c r="I76" s="53"/>
      <c r="J76" s="54"/>
      <c r="K76" s="54"/>
    </row>
    <row r="77" spans="1:11" ht="46.5" customHeight="1" x14ac:dyDescent="0.25">
      <c r="A77" s="53"/>
      <c r="B77" s="86" t="s">
        <v>59</v>
      </c>
      <c r="C77" s="63" t="s">
        <v>109</v>
      </c>
      <c r="D77" s="86" t="s">
        <v>12</v>
      </c>
      <c r="E77" s="59" t="s">
        <v>136</v>
      </c>
      <c r="F77" s="22">
        <f t="shared" ref="F77:F78" si="9">G77+H77</f>
        <v>2500</v>
      </c>
      <c r="G77" s="22">
        <f>3000-500</f>
        <v>2500</v>
      </c>
      <c r="H77" s="22"/>
      <c r="I77" s="53"/>
      <c r="J77" s="54"/>
      <c r="K77" s="54"/>
    </row>
    <row r="78" spans="1:11" ht="44.25" customHeight="1" x14ac:dyDescent="0.25">
      <c r="A78" s="53"/>
      <c r="B78" s="86" t="s">
        <v>59</v>
      </c>
      <c r="C78" s="63" t="s">
        <v>109</v>
      </c>
      <c r="D78" s="86" t="s">
        <v>12</v>
      </c>
      <c r="E78" s="59" t="s">
        <v>52</v>
      </c>
      <c r="F78" s="22">
        <f t="shared" si="9"/>
        <v>354</v>
      </c>
      <c r="G78" s="22">
        <v>354</v>
      </c>
      <c r="H78" s="22"/>
      <c r="I78" s="53"/>
      <c r="J78" s="54"/>
      <c r="K78" s="54"/>
    </row>
    <row r="79" spans="1:11" ht="39" customHeight="1" x14ac:dyDescent="0.25">
      <c r="A79" s="53"/>
      <c r="B79" s="24" t="s">
        <v>63</v>
      </c>
      <c r="C79" s="24"/>
      <c r="D79" s="24"/>
      <c r="E79" s="78" t="s">
        <v>64</v>
      </c>
      <c r="F79" s="14">
        <f t="shared" si="0"/>
        <v>8800</v>
      </c>
      <c r="G79" s="14">
        <f>SUM(G80:G80)</f>
        <v>8800</v>
      </c>
      <c r="H79" s="14"/>
      <c r="I79" s="53"/>
      <c r="J79" s="54"/>
      <c r="K79" s="54"/>
    </row>
    <row r="80" spans="1:11" ht="48" customHeight="1" x14ac:dyDescent="0.25">
      <c r="A80" s="53"/>
      <c r="B80" s="86" t="s">
        <v>63</v>
      </c>
      <c r="C80" s="80" t="s">
        <v>60</v>
      </c>
      <c r="D80" s="86" t="s">
        <v>12</v>
      </c>
      <c r="E80" s="59" t="s">
        <v>52</v>
      </c>
      <c r="F80" s="22">
        <f t="shared" ref="F80" si="10">G80+H80</f>
        <v>8800</v>
      </c>
      <c r="G80" s="22">
        <f>4000+2751.4+2048.6</f>
        <v>8800</v>
      </c>
      <c r="H80" s="22"/>
      <c r="I80" s="53"/>
      <c r="J80" s="54"/>
      <c r="K80" s="54"/>
    </row>
    <row r="81" spans="1:11" ht="39" customHeight="1" x14ac:dyDescent="0.25">
      <c r="A81" s="53"/>
      <c r="B81" s="92" t="s">
        <v>26</v>
      </c>
      <c r="C81" s="92"/>
      <c r="D81" s="92"/>
      <c r="E81" s="92"/>
      <c r="F81" s="14">
        <f t="shared" si="0"/>
        <v>1795.3</v>
      </c>
      <c r="G81" s="14">
        <f>G82+G85</f>
        <v>105</v>
      </c>
      <c r="H81" s="14">
        <f>H82+H85</f>
        <v>1690.3</v>
      </c>
      <c r="I81" s="53"/>
      <c r="J81" s="64"/>
      <c r="K81" s="64"/>
    </row>
    <row r="82" spans="1:11" ht="30" customHeight="1" x14ac:dyDescent="0.25">
      <c r="A82" s="53"/>
      <c r="B82" s="24" t="s">
        <v>13</v>
      </c>
      <c r="C82" s="80"/>
      <c r="D82" s="80"/>
      <c r="E82" s="78" t="s">
        <v>14</v>
      </c>
      <c r="F82" s="14">
        <f t="shared" si="0"/>
        <v>35</v>
      </c>
      <c r="G82" s="14">
        <f>G83</f>
        <v>35</v>
      </c>
      <c r="H82" s="14"/>
      <c r="I82" s="53"/>
      <c r="J82" s="65"/>
      <c r="K82" s="65"/>
    </row>
    <row r="83" spans="1:11" ht="29.25" customHeight="1" x14ac:dyDescent="0.25">
      <c r="A83" s="53"/>
      <c r="B83" s="26" t="s">
        <v>27</v>
      </c>
      <c r="C83" s="11"/>
      <c r="D83" s="11"/>
      <c r="E83" s="38" t="s">
        <v>28</v>
      </c>
      <c r="F83" s="14">
        <f t="shared" si="0"/>
        <v>35</v>
      </c>
      <c r="G83" s="14">
        <f>G84</f>
        <v>35</v>
      </c>
      <c r="H83" s="14"/>
      <c r="I83" s="53"/>
      <c r="J83" s="65"/>
      <c r="K83" s="65"/>
    </row>
    <row r="84" spans="1:11" ht="55.5" customHeight="1" x14ac:dyDescent="0.25">
      <c r="A84" s="53"/>
      <c r="B84" s="80" t="s">
        <v>27</v>
      </c>
      <c r="C84" s="86" t="s">
        <v>57</v>
      </c>
      <c r="D84" s="80">
        <v>200</v>
      </c>
      <c r="E84" s="33" t="s">
        <v>29</v>
      </c>
      <c r="F84" s="22">
        <f t="shared" si="0"/>
        <v>35</v>
      </c>
      <c r="G84" s="57">
        <v>35</v>
      </c>
      <c r="H84" s="22"/>
      <c r="I84" s="53"/>
      <c r="J84" s="65"/>
      <c r="K84" s="65"/>
    </row>
    <row r="85" spans="1:11" ht="30" customHeight="1" x14ac:dyDescent="0.25">
      <c r="A85" s="53"/>
      <c r="B85" s="26" t="s">
        <v>21</v>
      </c>
      <c r="C85" s="36"/>
      <c r="D85" s="37"/>
      <c r="E85" s="38" t="s">
        <v>22</v>
      </c>
      <c r="F85" s="14">
        <f t="shared" si="0"/>
        <v>1760.3</v>
      </c>
      <c r="G85" s="14">
        <f>G86</f>
        <v>70</v>
      </c>
      <c r="H85" s="14">
        <f>H86</f>
        <v>1690.3</v>
      </c>
      <c r="I85" s="53"/>
      <c r="J85" s="65"/>
      <c r="K85" s="65"/>
    </row>
    <row r="86" spans="1:11" ht="30" customHeight="1" x14ac:dyDescent="0.25">
      <c r="A86" s="53"/>
      <c r="B86" s="26" t="s">
        <v>23</v>
      </c>
      <c r="C86" s="36"/>
      <c r="D86" s="37"/>
      <c r="E86" s="79" t="s">
        <v>24</v>
      </c>
      <c r="F86" s="14">
        <f t="shared" si="0"/>
        <v>1760.3</v>
      </c>
      <c r="G86" s="14">
        <f>SUM(G87:G88)</f>
        <v>70</v>
      </c>
      <c r="H86" s="14">
        <f>SUM(H87:H88)</f>
        <v>1690.3</v>
      </c>
      <c r="I86" s="53"/>
      <c r="J86" s="65"/>
      <c r="K86" s="65"/>
    </row>
    <row r="87" spans="1:11" ht="40.5" customHeight="1" x14ac:dyDescent="0.25">
      <c r="A87" s="53"/>
      <c r="B87" s="94" t="s">
        <v>23</v>
      </c>
      <c r="C87" s="80" t="s">
        <v>68</v>
      </c>
      <c r="D87" s="94" t="s">
        <v>12</v>
      </c>
      <c r="E87" s="95" t="s">
        <v>25</v>
      </c>
      <c r="F87" s="22">
        <f t="shared" si="0"/>
        <v>70</v>
      </c>
      <c r="G87" s="22">
        <v>70</v>
      </c>
      <c r="H87" s="14"/>
      <c r="I87" s="53"/>
      <c r="J87" s="65"/>
      <c r="K87" s="65"/>
    </row>
    <row r="88" spans="1:11" ht="39" customHeight="1" x14ac:dyDescent="0.25">
      <c r="A88" s="53"/>
      <c r="B88" s="94"/>
      <c r="C88" s="80" t="s">
        <v>67</v>
      </c>
      <c r="D88" s="94"/>
      <c r="E88" s="95"/>
      <c r="F88" s="22">
        <f>H88</f>
        <v>1690.3</v>
      </c>
      <c r="G88" s="22"/>
      <c r="H88" s="57">
        <v>1690.3</v>
      </c>
      <c r="I88" s="53"/>
      <c r="J88" s="65"/>
      <c r="K88" s="65"/>
    </row>
    <row r="89" spans="1:11" ht="45.75" customHeight="1" x14ac:dyDescent="0.25">
      <c r="A89" s="53"/>
      <c r="B89" s="92" t="s">
        <v>128</v>
      </c>
      <c r="C89" s="92"/>
      <c r="D89" s="92"/>
      <c r="E89" s="92"/>
      <c r="F89" s="14">
        <f t="shared" ref="F89:F94" si="11">G89+H89</f>
        <v>110191.40000000001</v>
      </c>
      <c r="G89" s="14">
        <f>G90</f>
        <v>433.6</v>
      </c>
      <c r="H89" s="14">
        <f>H90</f>
        <v>109757.8</v>
      </c>
      <c r="I89" s="53"/>
      <c r="J89" s="65"/>
      <c r="K89" s="65"/>
    </row>
    <row r="90" spans="1:11" ht="30" customHeight="1" x14ac:dyDescent="0.25">
      <c r="A90" s="53"/>
      <c r="B90" s="66" t="s">
        <v>21</v>
      </c>
      <c r="C90" s="67"/>
      <c r="D90" s="68"/>
      <c r="E90" s="69" t="s">
        <v>22</v>
      </c>
      <c r="F90" s="14">
        <f t="shared" si="11"/>
        <v>110191.40000000001</v>
      </c>
      <c r="G90" s="14">
        <f>G91</f>
        <v>433.6</v>
      </c>
      <c r="H90" s="14">
        <f>H91</f>
        <v>109757.8</v>
      </c>
      <c r="I90" s="53"/>
      <c r="J90" s="65"/>
      <c r="K90" s="65"/>
    </row>
    <row r="91" spans="1:11" ht="30" customHeight="1" x14ac:dyDescent="0.25">
      <c r="A91" s="53"/>
      <c r="B91" s="24" t="s">
        <v>23</v>
      </c>
      <c r="C91" s="70"/>
      <c r="D91" s="70"/>
      <c r="E91" s="71" t="s">
        <v>24</v>
      </c>
      <c r="F91" s="14">
        <f t="shared" si="11"/>
        <v>110191.40000000001</v>
      </c>
      <c r="G91" s="14">
        <f>G92+G93+G94</f>
        <v>433.6</v>
      </c>
      <c r="H91" s="14">
        <f>H92+H93+H94</f>
        <v>109757.8</v>
      </c>
      <c r="I91" s="53"/>
      <c r="J91" s="65"/>
      <c r="K91" s="65"/>
    </row>
    <row r="92" spans="1:11" ht="79.5" customHeight="1" x14ac:dyDescent="0.25">
      <c r="A92" s="53"/>
      <c r="B92" s="86" t="s">
        <v>23</v>
      </c>
      <c r="C92" s="86" t="s">
        <v>129</v>
      </c>
      <c r="D92" s="86" t="s">
        <v>11</v>
      </c>
      <c r="E92" s="81" t="s">
        <v>130</v>
      </c>
      <c r="F92" s="22">
        <f t="shared" si="11"/>
        <v>103997.2</v>
      </c>
      <c r="G92" s="22"/>
      <c r="H92" s="57">
        <v>103997.2</v>
      </c>
      <c r="I92" s="72"/>
      <c r="J92" s="65"/>
      <c r="K92" s="65"/>
    </row>
    <row r="93" spans="1:11" ht="42" customHeight="1" x14ac:dyDescent="0.25">
      <c r="A93" s="53"/>
      <c r="B93" s="100" t="s">
        <v>23</v>
      </c>
      <c r="C93" s="86" t="s">
        <v>131</v>
      </c>
      <c r="D93" s="100" t="s">
        <v>11</v>
      </c>
      <c r="E93" s="95" t="s">
        <v>132</v>
      </c>
      <c r="F93" s="22">
        <f t="shared" si="11"/>
        <v>433.6</v>
      </c>
      <c r="G93" s="57">
        <v>433.6</v>
      </c>
      <c r="H93" s="57"/>
      <c r="I93" s="72"/>
      <c r="J93" s="65"/>
      <c r="K93" s="65"/>
    </row>
    <row r="94" spans="1:11" ht="37.5" customHeight="1" x14ac:dyDescent="0.25">
      <c r="A94" s="53"/>
      <c r="B94" s="100"/>
      <c r="C94" s="86" t="s">
        <v>133</v>
      </c>
      <c r="D94" s="100"/>
      <c r="E94" s="95"/>
      <c r="F94" s="22">
        <f t="shared" si="11"/>
        <v>5760.6</v>
      </c>
      <c r="G94" s="22"/>
      <c r="H94" s="57">
        <v>5760.6</v>
      </c>
      <c r="I94" s="72"/>
      <c r="J94" s="65"/>
      <c r="K94" s="65"/>
    </row>
    <row r="95" spans="1:11" s="73" customFormat="1" ht="32.25" customHeight="1" x14ac:dyDescent="0.25">
      <c r="A95" s="72"/>
      <c r="B95" s="93" t="s">
        <v>134</v>
      </c>
      <c r="C95" s="93"/>
      <c r="D95" s="93"/>
      <c r="E95" s="93"/>
      <c r="F95" s="14">
        <f t="shared" ref="F95" si="12">G95+H95+I95</f>
        <v>3343</v>
      </c>
      <c r="G95" s="14">
        <f t="shared" ref="G95:H97" si="13">G96</f>
        <v>643</v>
      </c>
      <c r="H95" s="14">
        <f t="shared" si="13"/>
        <v>2700</v>
      </c>
      <c r="I95" s="14"/>
      <c r="J95" s="65"/>
      <c r="K95" s="65"/>
    </row>
    <row r="96" spans="1:11" s="73" customFormat="1" ht="30" customHeight="1" x14ac:dyDescent="0.25">
      <c r="A96" s="72"/>
      <c r="B96" s="24" t="s">
        <v>13</v>
      </c>
      <c r="C96" s="74"/>
      <c r="D96" s="86"/>
      <c r="E96" s="78" t="s">
        <v>14</v>
      </c>
      <c r="F96" s="14">
        <f>G96+H96</f>
        <v>3343</v>
      </c>
      <c r="G96" s="14">
        <f t="shared" si="13"/>
        <v>643</v>
      </c>
      <c r="H96" s="14">
        <f t="shared" si="13"/>
        <v>2700</v>
      </c>
      <c r="I96" s="72"/>
      <c r="J96" s="65"/>
      <c r="K96" s="65"/>
    </row>
    <row r="97" spans="1:11" s="73" customFormat="1" ht="27" customHeight="1" x14ac:dyDescent="0.25">
      <c r="A97" s="72"/>
      <c r="B97" s="24" t="s">
        <v>15</v>
      </c>
      <c r="C97" s="24"/>
      <c r="D97" s="86"/>
      <c r="E97" s="78" t="s">
        <v>16</v>
      </c>
      <c r="F97" s="14">
        <f>G97+H97</f>
        <v>3343</v>
      </c>
      <c r="G97" s="14">
        <f t="shared" si="13"/>
        <v>643</v>
      </c>
      <c r="H97" s="14">
        <f t="shared" si="13"/>
        <v>2700</v>
      </c>
      <c r="I97" s="72"/>
      <c r="J97" s="65"/>
      <c r="K97" s="65"/>
    </row>
    <row r="98" spans="1:11" s="73" customFormat="1" ht="41.25" customHeight="1" x14ac:dyDescent="0.25">
      <c r="A98" s="72"/>
      <c r="B98" s="86" t="s">
        <v>15</v>
      </c>
      <c r="C98" s="86" t="s">
        <v>111</v>
      </c>
      <c r="D98" s="86" t="s">
        <v>12</v>
      </c>
      <c r="E98" s="33" t="s">
        <v>112</v>
      </c>
      <c r="F98" s="22">
        <f t="shared" ref="F98" si="14">G98+H98+I98</f>
        <v>3343</v>
      </c>
      <c r="G98" s="22">
        <v>643</v>
      </c>
      <c r="H98" s="22">
        <f>3000-300</f>
        <v>2700</v>
      </c>
      <c r="I98" s="72"/>
      <c r="J98" s="65"/>
      <c r="K98" s="65"/>
    </row>
    <row r="99" spans="1:11" s="7" customFormat="1" ht="27.75" customHeight="1" x14ac:dyDescent="0.25">
      <c r="A99" s="45"/>
      <c r="B99" s="91" t="s">
        <v>30</v>
      </c>
      <c r="C99" s="91"/>
      <c r="D99" s="91"/>
      <c r="E99" s="77"/>
      <c r="F99" s="14">
        <f>G99+H99+I99</f>
        <v>1097834.5</v>
      </c>
      <c r="G99" s="14">
        <f>SUM(G16+G81+G89+G95)</f>
        <v>574571.9</v>
      </c>
      <c r="H99" s="14">
        <f>SUM(H16+H81+H89+H95)</f>
        <v>509686.6</v>
      </c>
      <c r="I99" s="14">
        <f>SUM(I16+I81+I89+I95)</f>
        <v>13576</v>
      </c>
    </row>
  </sheetData>
  <mergeCells count="36">
    <mergeCell ref="F4:I4"/>
    <mergeCell ref="E5:H5"/>
    <mergeCell ref="B6:H6"/>
    <mergeCell ref="B7:H7"/>
    <mergeCell ref="B8:H8"/>
    <mergeCell ref="B9:H9"/>
    <mergeCell ref="H13:H14"/>
    <mergeCell ref="G12:I12"/>
    <mergeCell ref="B10:H10"/>
    <mergeCell ref="B12:D12"/>
    <mergeCell ref="E12:E14"/>
    <mergeCell ref="F12:F14"/>
    <mergeCell ref="I13:I14"/>
    <mergeCell ref="B13:B14"/>
    <mergeCell ref="C13:C14"/>
    <mergeCell ref="D13:D14"/>
    <mergeCell ref="G13:G14"/>
    <mergeCell ref="B16:E16"/>
    <mergeCell ref="B17:E17"/>
    <mergeCell ref="B24:B25"/>
    <mergeCell ref="D24:D25"/>
    <mergeCell ref="E24:E25"/>
    <mergeCell ref="B99:D99"/>
    <mergeCell ref="B43:E43"/>
    <mergeCell ref="B95:E95"/>
    <mergeCell ref="B81:E81"/>
    <mergeCell ref="B87:B88"/>
    <mergeCell ref="D87:D88"/>
    <mergeCell ref="E87:E88"/>
    <mergeCell ref="B69:B70"/>
    <mergeCell ref="D69:D70"/>
    <mergeCell ref="E69:E70"/>
    <mergeCell ref="B89:E89"/>
    <mergeCell ref="B93:B94"/>
    <mergeCell ref="D93:D94"/>
    <mergeCell ref="E93:E94"/>
  </mergeCells>
  <pageMargins left="0.78740157480314965" right="0.78740157480314965" top="1.1811023622047245" bottom="0.59055118110236227" header="0.31496062992125984" footer="0.31496062992125984"/>
  <pageSetup paperSize="9" orientation="landscape" r:id="rId1"/>
  <headerFooter>
    <oddHeader>&amp;C&amp;P</oddHeader>
  </headerFooter>
  <rowBreaks count="1" manualBreakCount="1">
    <brk id="40" min="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</vt:lpstr>
      <vt:lpstr>'приложение '!Заголовки_для_печати</vt:lpstr>
      <vt:lpstr>'приложение '!Область_печати</vt:lpstr>
    </vt:vector>
  </TitlesOfParts>
  <Company>Krokoz™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goncharova</dc:creator>
  <cp:lastModifiedBy>User</cp:lastModifiedBy>
  <cp:lastPrinted>2025-12-24T10:10:28Z</cp:lastPrinted>
  <dcterms:created xsi:type="dcterms:W3CDTF">2017-11-08T08:25:33Z</dcterms:created>
  <dcterms:modified xsi:type="dcterms:W3CDTF">2025-12-24T10:12:34Z</dcterms:modified>
</cp:coreProperties>
</file>